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VVSRV1\Redirect$\anu.suviste\Desktop\"/>
    </mc:Choice>
  </mc:AlternateContent>
  <xr:revisionPtr revIDLastSave="0" documentId="13_ncr:1_{69DD9DF8-F94A-4C6D-AB0A-B8E8FD29C38D}" xr6:coauthVersionLast="47" xr6:coauthVersionMax="47" xr10:uidLastSave="{00000000-0000-0000-0000-000000000000}"/>
  <bookViews>
    <workbookView xWindow="-120" yWindow="-120" windowWidth="29040" windowHeight="15840" tabRatio="908" firstSheet="2" activeTab="2" xr2:uid="{00000000-000D-0000-FFFF-FFFF00000000}"/>
  </bookViews>
  <sheets>
    <sheet name="Kontroll" sheetId="148" state="hidden" r:id="rId1"/>
    <sheet name="Laenud 2021" sheetId="142" state="hidden" r:id="rId2"/>
    <sheet name="2022_Investeeringute kava" sheetId="155" r:id="rId3"/>
    <sheet name="2022_ Teehoiukava" sheetId="156" r:id="rId4"/>
    <sheet name="THK 2021" sheetId="141" state="hidden" r:id="rId5"/>
    <sheet name="IK 2021" sheetId="140" state="hidden" r:id="rId6"/>
    <sheet name="Adila teabetuba" sheetId="83" state="hidden" r:id="rId7"/>
  </sheets>
  <externalReferences>
    <externalReference r:id="rId8"/>
    <externalReference r:id="rId9"/>
    <externalReference r:id="rId10"/>
  </externalReferences>
  <definedNames>
    <definedName name="_xlnm._FilterDatabase" localSheetId="5" hidden="1">'IK 2021'!$A$2:$X$74</definedName>
    <definedName name="_xlnm._FilterDatabase" localSheetId="4" hidden="1">'THK 2021'!$A$2:$K$4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156" l="1"/>
  <c r="E3" i="156"/>
  <c r="E26" i="156" s="1"/>
  <c r="D3" i="156"/>
  <c r="E17" i="155" l="1"/>
  <c r="E16" i="155"/>
  <c r="E15" i="155"/>
  <c r="E22" i="155"/>
  <c r="E29" i="155"/>
  <c r="E28" i="155"/>
  <c r="E27" i="155"/>
  <c r="C11" i="155"/>
  <c r="E11" i="155" s="1"/>
  <c r="E10" i="155"/>
  <c r="E9" i="155"/>
  <c r="E4" i="155" l="1"/>
  <c r="E33" i="155"/>
  <c r="E32" i="155"/>
  <c r="E25" i="155"/>
  <c r="E26" i="155"/>
  <c r="E30" i="155"/>
  <c r="E31" i="155"/>
  <c r="E8" i="155"/>
  <c r="E12" i="155"/>
  <c r="E14" i="155"/>
  <c r="E18" i="155"/>
  <c r="E19" i="155"/>
  <c r="E20" i="155"/>
  <c r="E21" i="155"/>
  <c r="E23" i="155"/>
  <c r="E24" i="155"/>
  <c r="D34" i="155"/>
  <c r="E7" i="155"/>
  <c r="E13" i="155"/>
  <c r="E5" i="155"/>
  <c r="E6" i="155"/>
  <c r="C34" i="155" l="1"/>
  <c r="E34" i="155"/>
  <c r="R17" i="142"/>
  <c r="P34" i="142" l="1"/>
  <c r="G65" i="140" l="1"/>
  <c r="I58" i="140"/>
  <c r="B28" i="148" l="1"/>
  <c r="B44" i="148"/>
  <c r="L45" i="142" l="1"/>
  <c r="L46" i="142" s="1"/>
  <c r="L47" i="142" s="1"/>
  <c r="L48" i="142" s="1"/>
  <c r="L49" i="142" s="1"/>
  <c r="L50" i="142" s="1"/>
  <c r="L51" i="142" s="1"/>
  <c r="L52" i="142" s="1"/>
  <c r="E85" i="141" l="1"/>
  <c r="I63" i="141"/>
  <c r="I62" i="141"/>
  <c r="I61" i="141"/>
  <c r="I60" i="141"/>
  <c r="I59" i="141"/>
  <c r="I58" i="141"/>
  <c r="H57" i="141"/>
  <c r="G57" i="141"/>
  <c r="F57" i="141"/>
  <c r="E57" i="141"/>
  <c r="I57" i="141" s="1"/>
  <c r="D57" i="141"/>
  <c r="I56" i="141"/>
  <c r="I54" i="141"/>
  <c r="I53" i="141"/>
  <c r="I52" i="141"/>
  <c r="I51" i="141"/>
  <c r="I50" i="141"/>
  <c r="I49" i="141"/>
  <c r="I48" i="141"/>
  <c r="I47" i="141"/>
  <c r="I46" i="141"/>
  <c r="I44" i="141"/>
  <c r="I43" i="141"/>
  <c r="I42" i="141"/>
  <c r="I41" i="141"/>
  <c r="I40" i="141"/>
  <c r="I39" i="141"/>
  <c r="I38" i="141"/>
  <c r="I37" i="141"/>
  <c r="I36" i="141"/>
  <c r="I35" i="141"/>
  <c r="I34" i="141"/>
  <c r="I33" i="141"/>
  <c r="I32" i="141"/>
  <c r="I31" i="141"/>
  <c r="I29" i="141"/>
  <c r="I26" i="141"/>
  <c r="I25" i="141"/>
  <c r="I24" i="141"/>
  <c r="I23" i="141"/>
  <c r="I22" i="141"/>
  <c r="I21" i="141"/>
  <c r="I20" i="141"/>
  <c r="I17" i="141"/>
  <c r="I16" i="141"/>
  <c r="I15" i="141"/>
  <c r="I14" i="141"/>
  <c r="I13" i="141"/>
  <c r="I12" i="141"/>
  <c r="I11" i="141"/>
  <c r="I10" i="141"/>
  <c r="I9" i="141"/>
  <c r="I5" i="141" s="1"/>
  <c r="I8" i="141"/>
  <c r="I7" i="141"/>
  <c r="I6" i="141"/>
  <c r="K5" i="141"/>
  <c r="J5" i="141"/>
  <c r="H5" i="141"/>
  <c r="H64" i="141" s="1"/>
  <c r="G5" i="141"/>
  <c r="G64" i="141" s="1"/>
  <c r="F5" i="141"/>
  <c r="F64" i="141" s="1"/>
  <c r="E5" i="141"/>
  <c r="D5" i="141"/>
  <c r="G72" i="140"/>
  <c r="G71" i="140"/>
  <c r="W69" i="140"/>
  <c r="G69" i="140"/>
  <c r="W67" i="140"/>
  <c r="P67" i="140"/>
  <c r="M67" i="140"/>
  <c r="J67" i="140"/>
  <c r="D67" i="140"/>
  <c r="E66" i="140"/>
  <c r="Q65" i="140"/>
  <c r="P65" i="140"/>
  <c r="R65" i="140" s="1"/>
  <c r="K65" i="140"/>
  <c r="H65" i="140"/>
  <c r="E65" i="140"/>
  <c r="I57" i="140"/>
  <c r="I56" i="140"/>
  <c r="U54" i="140"/>
  <c r="T54" i="140"/>
  <c r="V54" i="140" s="1"/>
  <c r="R54" i="140"/>
  <c r="O54" i="140"/>
  <c r="L54" i="140"/>
  <c r="I54" i="140"/>
  <c r="F54" i="140"/>
  <c r="U53" i="140"/>
  <c r="T53" i="140"/>
  <c r="V53" i="140" s="1"/>
  <c r="R53" i="140"/>
  <c r="O53" i="140"/>
  <c r="L53" i="140"/>
  <c r="I53" i="140"/>
  <c r="F53" i="140"/>
  <c r="U52" i="140"/>
  <c r="T52" i="140"/>
  <c r="R52" i="140"/>
  <c r="O52" i="140"/>
  <c r="L52" i="140"/>
  <c r="I52" i="140"/>
  <c r="F52" i="140"/>
  <c r="U51" i="140"/>
  <c r="T51" i="140"/>
  <c r="V51" i="140" s="1"/>
  <c r="R51" i="140"/>
  <c r="O51" i="140"/>
  <c r="L51" i="140"/>
  <c r="I51" i="140"/>
  <c r="F51" i="140"/>
  <c r="U50" i="140"/>
  <c r="T50" i="140"/>
  <c r="R50" i="140"/>
  <c r="O50" i="140"/>
  <c r="L50" i="140"/>
  <c r="I50" i="140"/>
  <c r="F50" i="140"/>
  <c r="U49" i="140"/>
  <c r="T49" i="140"/>
  <c r="R49" i="140"/>
  <c r="O49" i="140"/>
  <c r="L49" i="140"/>
  <c r="I49" i="140"/>
  <c r="F49" i="140"/>
  <c r="U48" i="140"/>
  <c r="T48" i="140"/>
  <c r="V48" i="140" s="1"/>
  <c r="R48" i="140"/>
  <c r="O48" i="140"/>
  <c r="L48" i="140"/>
  <c r="I48" i="140"/>
  <c r="F48" i="140"/>
  <c r="U47" i="140"/>
  <c r="T47" i="140"/>
  <c r="V47" i="140" s="1"/>
  <c r="R47" i="140"/>
  <c r="O47" i="140"/>
  <c r="L47" i="140"/>
  <c r="I47" i="140"/>
  <c r="F47" i="140"/>
  <c r="U46" i="140"/>
  <c r="T46" i="140"/>
  <c r="R46" i="140"/>
  <c r="O46" i="140"/>
  <c r="L46" i="140"/>
  <c r="I46" i="140"/>
  <c r="F46" i="140"/>
  <c r="U45" i="140"/>
  <c r="T45" i="140"/>
  <c r="R45" i="140"/>
  <c r="O45" i="140"/>
  <c r="L45" i="140"/>
  <c r="I45" i="140"/>
  <c r="F45" i="140"/>
  <c r="U44" i="140"/>
  <c r="T44" i="140"/>
  <c r="R44" i="140"/>
  <c r="O44" i="140"/>
  <c r="L44" i="140"/>
  <c r="I44" i="140"/>
  <c r="F44" i="140"/>
  <c r="U43" i="140"/>
  <c r="T43" i="140"/>
  <c r="V43" i="140" s="1"/>
  <c r="R43" i="140"/>
  <c r="O43" i="140"/>
  <c r="L43" i="140"/>
  <c r="I43" i="140"/>
  <c r="F43" i="140"/>
  <c r="U42" i="140"/>
  <c r="T42" i="140"/>
  <c r="R42" i="140"/>
  <c r="O42" i="140"/>
  <c r="L42" i="140"/>
  <c r="I42" i="140"/>
  <c r="F42" i="140"/>
  <c r="U41" i="140"/>
  <c r="T41" i="140"/>
  <c r="R41" i="140"/>
  <c r="O41" i="140"/>
  <c r="L41" i="140"/>
  <c r="I41" i="140"/>
  <c r="F41" i="140"/>
  <c r="U40" i="140"/>
  <c r="T40" i="140"/>
  <c r="R40" i="140"/>
  <c r="O40" i="140"/>
  <c r="L40" i="140"/>
  <c r="I40" i="140"/>
  <c r="F40" i="140"/>
  <c r="U39" i="140"/>
  <c r="T39" i="140"/>
  <c r="V39" i="140" s="1"/>
  <c r="R39" i="140"/>
  <c r="O39" i="140"/>
  <c r="L39" i="140"/>
  <c r="F39" i="140"/>
  <c r="U38" i="140"/>
  <c r="T38" i="140"/>
  <c r="V38" i="140" s="1"/>
  <c r="R38" i="140"/>
  <c r="O38" i="140"/>
  <c r="L38" i="140"/>
  <c r="I38" i="140"/>
  <c r="F38" i="140"/>
  <c r="U37" i="140"/>
  <c r="T37" i="140"/>
  <c r="R37" i="140"/>
  <c r="O37" i="140"/>
  <c r="L37" i="140"/>
  <c r="F37" i="140"/>
  <c r="U36" i="140"/>
  <c r="T36" i="140"/>
  <c r="R36" i="140"/>
  <c r="O36" i="140"/>
  <c r="L36" i="140"/>
  <c r="I36" i="140"/>
  <c r="F36" i="140"/>
  <c r="U35" i="140"/>
  <c r="T35" i="140"/>
  <c r="R35" i="140"/>
  <c r="O35" i="140"/>
  <c r="L35" i="140"/>
  <c r="I35" i="140"/>
  <c r="F35" i="140"/>
  <c r="U34" i="140"/>
  <c r="T34" i="140"/>
  <c r="R34" i="140"/>
  <c r="O34" i="140"/>
  <c r="L34" i="140"/>
  <c r="I34" i="140"/>
  <c r="F34" i="140"/>
  <c r="U33" i="140"/>
  <c r="T33" i="140"/>
  <c r="V33" i="140" s="1"/>
  <c r="R33" i="140"/>
  <c r="O33" i="140"/>
  <c r="L33" i="140"/>
  <c r="I33" i="140"/>
  <c r="F33" i="140"/>
  <c r="U32" i="140"/>
  <c r="T32" i="140"/>
  <c r="R32" i="140"/>
  <c r="O32" i="140"/>
  <c r="L32" i="140"/>
  <c r="I32" i="140"/>
  <c r="F32" i="140"/>
  <c r="U30" i="140"/>
  <c r="T30" i="140"/>
  <c r="V30" i="140" s="1"/>
  <c r="R30" i="140"/>
  <c r="O30" i="140"/>
  <c r="L30" i="140"/>
  <c r="F30" i="140"/>
  <c r="U29" i="140"/>
  <c r="T29" i="140"/>
  <c r="V29" i="140" s="1"/>
  <c r="R29" i="140"/>
  <c r="O29" i="140"/>
  <c r="L29" i="140"/>
  <c r="I29" i="140"/>
  <c r="F29" i="140"/>
  <c r="U28" i="140"/>
  <c r="T28" i="140"/>
  <c r="R28" i="140"/>
  <c r="O28" i="140"/>
  <c r="L28" i="140"/>
  <c r="I28" i="140"/>
  <c r="F28" i="140"/>
  <c r="U27" i="140"/>
  <c r="T27" i="140"/>
  <c r="V27" i="140" s="1"/>
  <c r="R27" i="140"/>
  <c r="O27" i="140"/>
  <c r="L27" i="140"/>
  <c r="I27" i="140"/>
  <c r="F27" i="140"/>
  <c r="U26" i="140"/>
  <c r="T26" i="140"/>
  <c r="R26" i="140"/>
  <c r="O26" i="140"/>
  <c r="L26" i="140"/>
  <c r="I26" i="140"/>
  <c r="D26" i="140"/>
  <c r="F26" i="140" s="1"/>
  <c r="U25" i="140"/>
  <c r="T25" i="140"/>
  <c r="V25" i="140" s="1"/>
  <c r="R25" i="140"/>
  <c r="O25" i="140"/>
  <c r="L25" i="140"/>
  <c r="I25" i="140"/>
  <c r="F25" i="140"/>
  <c r="U24" i="140"/>
  <c r="T24" i="140"/>
  <c r="R24" i="140"/>
  <c r="O24" i="140"/>
  <c r="L24" i="140"/>
  <c r="I24" i="140"/>
  <c r="F24" i="140"/>
  <c r="AA23" i="140"/>
  <c r="U23" i="140"/>
  <c r="R23" i="140"/>
  <c r="O23" i="140"/>
  <c r="L23" i="140"/>
  <c r="I23" i="140"/>
  <c r="G23" i="140"/>
  <c r="T23" i="140" s="1"/>
  <c r="F23" i="140"/>
  <c r="U22" i="140"/>
  <c r="T22" i="140"/>
  <c r="V22" i="140" s="1"/>
  <c r="R22" i="140"/>
  <c r="O22" i="140"/>
  <c r="L22" i="140"/>
  <c r="F22" i="140"/>
  <c r="U21" i="140"/>
  <c r="T21" i="140"/>
  <c r="R21" i="140"/>
  <c r="O21" i="140"/>
  <c r="L21" i="140"/>
  <c r="I21" i="140"/>
  <c r="F21" i="140"/>
  <c r="U20" i="140"/>
  <c r="T20" i="140"/>
  <c r="R20" i="140"/>
  <c r="O20" i="140"/>
  <c r="L20" i="140"/>
  <c r="I20" i="140"/>
  <c r="F20" i="140"/>
  <c r="U19" i="140"/>
  <c r="T19" i="140"/>
  <c r="R19" i="140"/>
  <c r="O19" i="140"/>
  <c r="L19" i="140"/>
  <c r="F19" i="140"/>
  <c r="U18" i="140"/>
  <c r="T18" i="140"/>
  <c r="R18" i="140"/>
  <c r="O18" i="140"/>
  <c r="L18" i="140"/>
  <c r="I18" i="140"/>
  <c r="F18" i="140"/>
  <c r="U17" i="140"/>
  <c r="T17" i="140"/>
  <c r="R17" i="140"/>
  <c r="O17" i="140"/>
  <c r="L17" i="140"/>
  <c r="I17" i="140"/>
  <c r="F17" i="140"/>
  <c r="U16" i="140"/>
  <c r="T16" i="140"/>
  <c r="V16" i="140" s="1"/>
  <c r="R16" i="140"/>
  <c r="O16" i="140"/>
  <c r="L16" i="140"/>
  <c r="I16" i="140"/>
  <c r="F16" i="140"/>
  <c r="U15" i="140"/>
  <c r="T15" i="140"/>
  <c r="R15" i="140"/>
  <c r="O15" i="140"/>
  <c r="L15" i="140"/>
  <c r="I15" i="140"/>
  <c r="F15" i="140"/>
  <c r="U14" i="140"/>
  <c r="T14" i="140"/>
  <c r="R14" i="140"/>
  <c r="O14" i="140"/>
  <c r="L14" i="140"/>
  <c r="I14" i="140"/>
  <c r="F14" i="140"/>
  <c r="U13" i="140"/>
  <c r="T13" i="140"/>
  <c r="R13" i="140"/>
  <c r="O13" i="140"/>
  <c r="L13" i="140"/>
  <c r="I13" i="140"/>
  <c r="F13" i="140"/>
  <c r="T12" i="140"/>
  <c r="R12" i="140"/>
  <c r="N12" i="140"/>
  <c r="O12" i="140" s="1"/>
  <c r="M12" i="140"/>
  <c r="L12" i="140"/>
  <c r="I12" i="140"/>
  <c r="F12" i="140"/>
  <c r="U11" i="140"/>
  <c r="T11" i="140"/>
  <c r="R11" i="140"/>
  <c r="O11" i="140"/>
  <c r="L11" i="140"/>
  <c r="I11" i="140"/>
  <c r="F11" i="140"/>
  <c r="U10" i="140"/>
  <c r="T10" i="140"/>
  <c r="V10" i="140" s="1"/>
  <c r="R10" i="140"/>
  <c r="O10" i="140"/>
  <c r="L10" i="140"/>
  <c r="I10" i="140"/>
  <c r="F10" i="140"/>
  <c r="U9" i="140"/>
  <c r="T9" i="140"/>
  <c r="R9" i="140"/>
  <c r="O9" i="140"/>
  <c r="L9" i="140"/>
  <c r="I9" i="140"/>
  <c r="F9" i="140"/>
  <c r="U8" i="140"/>
  <c r="T8" i="140"/>
  <c r="R8" i="140"/>
  <c r="O8" i="140"/>
  <c r="L8" i="140"/>
  <c r="F8" i="140"/>
  <c r="U7" i="140"/>
  <c r="T7" i="140"/>
  <c r="R7" i="140"/>
  <c r="O7" i="140"/>
  <c r="L7" i="140"/>
  <c r="I7" i="140"/>
  <c r="F7" i="140"/>
  <c r="U6" i="140"/>
  <c r="T6" i="140"/>
  <c r="R6" i="140"/>
  <c r="O6" i="140"/>
  <c r="L6" i="140"/>
  <c r="I6" i="140"/>
  <c r="F6" i="140"/>
  <c r="M5" i="140"/>
  <c r="M65" i="140" s="1"/>
  <c r="J5" i="140"/>
  <c r="L5" i="140" s="1"/>
  <c r="U4" i="140"/>
  <c r="R4" i="140"/>
  <c r="O4" i="140"/>
  <c r="L4" i="140"/>
  <c r="G4" i="140"/>
  <c r="I4" i="140" s="1"/>
  <c r="I76" i="140" s="1"/>
  <c r="F4" i="140"/>
  <c r="U3" i="140"/>
  <c r="S3" i="140"/>
  <c r="S65" i="140" s="1"/>
  <c r="R3" i="140"/>
  <c r="O3" i="140"/>
  <c r="L3" i="140"/>
  <c r="I3" i="140"/>
  <c r="D3" i="140"/>
  <c r="F3" i="140" s="1"/>
  <c r="V42" i="140" l="1"/>
  <c r="V50" i="140"/>
  <c r="V11" i="140"/>
  <c r="V40" i="140"/>
  <c r="V46" i="140"/>
  <c r="V8" i="140"/>
  <c r="V13" i="140"/>
  <c r="V21" i="140"/>
  <c r="V23" i="140"/>
  <c r="V35" i="140"/>
  <c r="V41" i="140"/>
  <c r="V49" i="140"/>
  <c r="V19" i="140"/>
  <c r="V9" i="140"/>
  <c r="V17" i="140"/>
  <c r="V24" i="140"/>
  <c r="V45" i="140"/>
  <c r="V15" i="140"/>
  <c r="V44" i="140"/>
  <c r="V52" i="140"/>
  <c r="V20" i="140"/>
  <c r="V28" i="140"/>
  <c r="V36" i="140"/>
  <c r="V18" i="140"/>
  <c r="V26" i="140"/>
  <c r="V34" i="140"/>
  <c r="W65" i="140"/>
  <c r="V32" i="140"/>
  <c r="V7" i="140"/>
  <c r="V6" i="140"/>
  <c r="V14" i="140"/>
  <c r="V37" i="140"/>
  <c r="T3" i="140"/>
  <c r="V3" i="140" s="1"/>
  <c r="E64" i="141"/>
  <c r="I64" i="141" s="1"/>
  <c r="O5" i="140"/>
  <c r="U12" i="140"/>
  <c r="U65" i="140" s="1"/>
  <c r="J65" i="140"/>
  <c r="L65" i="140" s="1"/>
  <c r="G70" i="140"/>
  <c r="G67" i="140" s="1"/>
  <c r="T4" i="140"/>
  <c r="V4" i="140" s="1"/>
  <c r="D65" i="140"/>
  <c r="F65" i="140" s="1"/>
  <c r="N65" i="140"/>
  <c r="O65" i="140" s="1"/>
  <c r="V12" i="140" l="1"/>
  <c r="T65" i="140"/>
  <c r="V65" i="140" s="1"/>
  <c r="G76" i="140"/>
  <c r="W71" i="140"/>
  <c r="G66" i="140"/>
  <c r="I65" i="140"/>
  <c r="I80" i="140" s="1"/>
  <c r="P43" i="142" l="1"/>
  <c r="P42" i="142"/>
  <c r="P41" i="142"/>
  <c r="P40" i="142"/>
  <c r="P39" i="142"/>
  <c r="P38" i="142"/>
  <c r="P37" i="142"/>
  <c r="P33" i="142"/>
  <c r="P36" i="142"/>
  <c r="Q35" i="142"/>
  <c r="P35" i="142"/>
  <c r="Q34" i="142"/>
  <c r="T34" i="142" l="1"/>
  <c r="T33" i="142"/>
  <c r="S18" i="142"/>
  <c r="S17" i="142"/>
  <c r="S16" i="142"/>
  <c r="R27" i="142"/>
  <c r="P44" i="142" s="1"/>
  <c r="R26" i="142"/>
  <c r="R25" i="142"/>
  <c r="R24" i="142"/>
  <c r="R23" i="142"/>
  <c r="R21" i="142"/>
  <c r="R20" i="142"/>
  <c r="R19" i="142"/>
  <c r="R18" i="142"/>
  <c r="F64" i="142"/>
  <c r="F63" i="142"/>
  <c r="F62" i="142"/>
  <c r="F61" i="142"/>
  <c r="F60" i="142"/>
  <c r="F59" i="142"/>
  <c r="F58" i="142"/>
  <c r="F57" i="142"/>
  <c r="F56" i="142"/>
  <c r="F55" i="142"/>
  <c r="E62" i="142"/>
  <c r="E61" i="142"/>
  <c r="E60" i="142"/>
  <c r="E59" i="142"/>
  <c r="E58" i="142"/>
  <c r="E57" i="142"/>
  <c r="E56" i="142"/>
  <c r="E55" i="142"/>
  <c r="E54" i="142"/>
  <c r="E53" i="142"/>
  <c r="E52" i="142"/>
  <c r="E51" i="142"/>
  <c r="E50" i="142"/>
  <c r="E49" i="142"/>
  <c r="E48" i="142"/>
  <c r="E47" i="142"/>
  <c r="E46" i="142"/>
  <c r="E45" i="142"/>
  <c r="E44" i="142"/>
  <c r="B72" i="142"/>
  <c r="R22" i="142"/>
  <c r="R16" i="142"/>
  <c r="P22" i="142"/>
  <c r="E63" i="142" l="1"/>
  <c r="E64" i="142" s="1"/>
  <c r="S34" i="142"/>
  <c r="E41" i="142" l="1"/>
  <c r="I44" i="142"/>
  <c r="Q36" i="142" l="1"/>
  <c r="S19" i="142"/>
  <c r="K65" i="142"/>
  <c r="I65" i="142"/>
  <c r="M45" i="142"/>
  <c r="M44" i="142"/>
  <c r="Q37" i="142" l="1"/>
  <c r="S20" i="142"/>
  <c r="M47" i="142"/>
  <c r="M46" i="142"/>
  <c r="Q38" i="142" l="1"/>
  <c r="S21" i="142"/>
  <c r="M48" i="142"/>
  <c r="Q39" i="142" l="1"/>
  <c r="S22" i="142"/>
  <c r="M49" i="142"/>
  <c r="Q40" i="142" l="1"/>
  <c r="S23" i="142"/>
  <c r="M50" i="142"/>
  <c r="Q41" i="142" l="1"/>
  <c r="S24" i="142"/>
  <c r="M51" i="142"/>
  <c r="Q42" i="142" l="1"/>
  <c r="S25" i="142"/>
  <c r="L53" i="142"/>
  <c r="M52" i="142"/>
  <c r="Q43" i="142" l="1"/>
  <c r="S26" i="142"/>
  <c r="L54" i="142"/>
  <c r="S27" i="142" s="1"/>
  <c r="Q44" i="142" s="1"/>
  <c r="M53" i="142"/>
  <c r="M54" i="142" l="1"/>
  <c r="L65" i="142"/>
  <c r="M65" i="142"/>
  <c r="B71" i="142" l="1"/>
  <c r="Q33" i="142"/>
  <c r="D65" i="142"/>
  <c r="F4" i="83" l="1"/>
  <c r="F7" i="83" s="1"/>
  <c r="D7" i="83" l="1"/>
  <c r="E31" i="142" l="1"/>
  <c r="P21" i="142"/>
  <c r="P19" i="142"/>
  <c r="P18" i="142"/>
  <c r="P17" i="142"/>
  <c r="P16" i="142"/>
  <c r="L31" i="142"/>
  <c r="L32" i="142" s="1"/>
  <c r="L33" i="142" s="1"/>
  <c r="E32" i="142"/>
  <c r="E33" i="142" s="1"/>
  <c r="E34" i="142" s="1"/>
  <c r="E35" i="142" s="1"/>
  <c r="E36" i="142" s="1"/>
  <c r="E37" i="142" s="1"/>
  <c r="E38" i="142" s="1"/>
  <c r="E39" i="142" s="1"/>
  <c r="B31" i="142"/>
  <c r="P20" i="142" s="1"/>
  <c r="L15" i="142"/>
  <c r="L16" i="142" s="1"/>
  <c r="L17" i="142" s="1"/>
  <c r="L18" i="142" s="1"/>
  <c r="E15" i="142"/>
  <c r="L6" i="142"/>
  <c r="E6" i="142"/>
  <c r="B65" i="142"/>
  <c r="K41" i="142"/>
  <c r="I41" i="142"/>
  <c r="D40" i="142"/>
  <c r="F31" i="142"/>
  <c r="D27" i="142"/>
  <c r="B27" i="142"/>
  <c r="K22" i="142"/>
  <c r="I22" i="142"/>
  <c r="O19" i="142"/>
  <c r="K12" i="142"/>
  <c r="I12" i="142"/>
  <c r="D12" i="142"/>
  <c r="B13" i="142"/>
  <c r="L34" i="142" l="1"/>
  <c r="L35" i="142" s="1"/>
  <c r="L36" i="142" s="1"/>
  <c r="L37" i="142" s="1"/>
  <c r="L38" i="142" s="1"/>
  <c r="L39" i="142" s="1"/>
  <c r="L40" i="142" s="1"/>
  <c r="E16" i="142"/>
  <c r="E17" i="142" s="1"/>
  <c r="E18" i="142" s="1"/>
  <c r="E19" i="142" s="1"/>
  <c r="E20" i="142" s="1"/>
  <c r="E21" i="142" s="1"/>
  <c r="E22" i="142" s="1"/>
  <c r="E23" i="142" s="1"/>
  <c r="E24" i="142" s="1"/>
  <c r="E25" i="142" s="1"/>
  <c r="E26" i="142" s="1"/>
  <c r="P45" i="142"/>
  <c r="V48" i="142"/>
  <c r="F15" i="142"/>
  <c r="M18" i="142"/>
  <c r="L19" i="142"/>
  <c r="L20" i="142" s="1"/>
  <c r="L21" i="142" s="1"/>
  <c r="F32" i="142"/>
  <c r="L7" i="142"/>
  <c r="L8" i="142" s="1"/>
  <c r="M8" i="142" s="1"/>
  <c r="F46" i="142"/>
  <c r="F45" i="142"/>
  <c r="M15" i="142"/>
  <c r="M16" i="142"/>
  <c r="P28" i="142"/>
  <c r="B40" i="142"/>
  <c r="F16" i="142"/>
  <c r="M17" i="142"/>
  <c r="F44" i="142"/>
  <c r="R28" i="142"/>
  <c r="L41" i="142" l="1"/>
  <c r="P49" i="142"/>
  <c r="T35" i="142"/>
  <c r="T36" i="142" s="1"/>
  <c r="T37" i="142" s="1"/>
  <c r="T38" i="142" s="1"/>
  <c r="T39" i="142" s="1"/>
  <c r="T40" i="142" s="1"/>
  <c r="T41" i="142" s="1"/>
  <c r="T42" i="142" s="1"/>
  <c r="T43" i="142" s="1"/>
  <c r="T44" i="142" s="1"/>
  <c r="E27" i="142"/>
  <c r="T27" i="142"/>
  <c r="M20" i="142"/>
  <c r="F33" i="142"/>
  <c r="M7" i="142"/>
  <c r="L12" i="142"/>
  <c r="F17" i="142"/>
  <c r="M31" i="142"/>
  <c r="M6" i="142"/>
  <c r="M19" i="142"/>
  <c r="M21" i="142"/>
  <c r="F47" i="142"/>
  <c r="F6" i="142"/>
  <c r="F12" i="142" s="1"/>
  <c r="E7" i="142"/>
  <c r="M32" i="142"/>
  <c r="M12" i="142" l="1"/>
  <c r="T17" i="142"/>
  <c r="R34" i="142" s="1"/>
  <c r="F34" i="142"/>
  <c r="M22" i="142"/>
  <c r="L22" i="142"/>
  <c r="M33" i="142"/>
  <c r="T16" i="142"/>
  <c r="F7" i="142"/>
  <c r="E8" i="142"/>
  <c r="T18" i="142" l="1"/>
  <c r="R35" i="142" s="1"/>
  <c r="F18" i="142"/>
  <c r="M34" i="142"/>
  <c r="F8" i="142"/>
  <c r="E9" i="142"/>
  <c r="R33" i="142"/>
  <c r="F19" i="142"/>
  <c r="F35" i="142"/>
  <c r="T19" i="142" l="1"/>
  <c r="F20" i="142"/>
  <c r="F36" i="142"/>
  <c r="E10" i="142"/>
  <c r="F9" i="142"/>
  <c r="M35" i="142"/>
  <c r="E11" i="142" l="1"/>
  <c r="F10" i="142"/>
  <c r="F21" i="142"/>
  <c r="F37" i="142"/>
  <c r="M36" i="142"/>
  <c r="F22" i="142" l="1"/>
  <c r="F11" i="142"/>
  <c r="F38" i="142"/>
  <c r="F40" i="142" s="1"/>
  <c r="F39" i="142"/>
  <c r="E40" i="142"/>
  <c r="M37" i="142"/>
  <c r="R36" i="142"/>
  <c r="E12" i="142"/>
  <c r="M38" i="142" l="1"/>
  <c r="F23" i="142"/>
  <c r="M39" i="142" l="1"/>
  <c r="F24" i="142"/>
  <c r="M40" i="142" l="1"/>
  <c r="M41" i="142" s="1"/>
  <c r="F25" i="142"/>
  <c r="F26" i="142" l="1"/>
  <c r="F27" i="142" s="1"/>
  <c r="C7" i="83"/>
  <c r="R44" i="142" l="1"/>
  <c r="B3" i="148" l="1"/>
  <c r="B22" i="148"/>
  <c r="B36" i="148"/>
  <c r="B32" i="148"/>
  <c r="B12" i="148" l="1"/>
  <c r="B25" i="148"/>
  <c r="B8" i="148"/>
  <c r="B35" i="148" l="1"/>
  <c r="B34" i="148" s="1"/>
  <c r="B26" i="148"/>
  <c r="B14" i="148" l="1"/>
  <c r="B7" i="148" l="1"/>
  <c r="B2" i="148" s="1"/>
  <c r="B45" i="148" s="1"/>
  <c r="B23" i="148"/>
  <c r="B21" i="148" s="1"/>
  <c r="V50" i="142"/>
  <c r="V52" i="142" s="1"/>
  <c r="V46" i="142" l="1"/>
  <c r="B15" i="148" l="1"/>
  <c r="B13" i="148" s="1"/>
  <c r="B20" i="148" s="1"/>
  <c r="B33" i="148" s="1"/>
  <c r="B46" i="148" l="1"/>
  <c r="B48" i="148" s="1"/>
  <c r="B37" i="148"/>
  <c r="E39" i="148" s="1"/>
  <c r="F48" i="142"/>
  <c r="T20" i="142"/>
  <c r="T21" i="142"/>
  <c r="R38" i="142" s="1"/>
  <c r="B47" i="148" l="1"/>
  <c r="B50" i="148"/>
  <c r="F49" i="142"/>
  <c r="R37" i="142"/>
  <c r="F50" i="142" l="1"/>
  <c r="T23" i="142" l="1"/>
  <c r="R40" i="142" s="1"/>
  <c r="F51" i="142"/>
  <c r="T22" i="142"/>
  <c r="F52" i="142" l="1"/>
  <c r="R39" i="142"/>
  <c r="T24" i="142" l="1"/>
  <c r="T25" i="142"/>
  <c r="R42" i="142" s="1"/>
  <c r="F53" i="142"/>
  <c r="R41" i="142" l="1"/>
  <c r="T26" i="142"/>
  <c r="R43" i="142" s="1"/>
  <c r="F54" i="142"/>
  <c r="F65" i="142" s="1"/>
  <c r="E65" i="142"/>
  <c r="G65" i="142" s="1"/>
  <c r="S28" i="142"/>
  <c r="U28" i="142" s="1"/>
  <c r="Q49" i="142" l="1"/>
  <c r="Q45" i="142"/>
  <c r="T28" i="142"/>
  <c r="R49" i="142"/>
  <c r="R45" i="1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kersti.sannik</author>
  </authors>
  <commentList>
    <comment ref="A43" authorId="0" shapeId="0" xr:uid="{D0E87203-918E-4A41-9BBA-CACD4E1EC0ED}">
      <text>
        <r>
          <rPr>
            <b/>
            <sz val="9"/>
            <color indexed="81"/>
            <rFont val="Tahoma"/>
            <family val="2"/>
            <charset val="186"/>
          </rPr>
          <t>kersti.sannik:</t>
        </r>
        <r>
          <rPr>
            <sz val="9"/>
            <color indexed="81"/>
            <rFont val="Tahoma"/>
            <family val="2"/>
            <charset val="186"/>
          </rPr>
          <t xml:space="preserve">
sildfinantseering</t>
        </r>
      </text>
    </comment>
    <comment ref="A46" authorId="0" shapeId="0" xr:uid="{63FE0C32-9219-4119-9C5A-F665652F6623}">
      <text>
        <r>
          <rPr>
            <b/>
            <sz val="9"/>
            <color indexed="81"/>
            <rFont val="Tahoma"/>
            <family val="2"/>
            <charset val="186"/>
          </rPr>
          <t>kersti.sannik:</t>
        </r>
        <r>
          <rPr>
            <sz val="9"/>
            <color indexed="81"/>
            <rFont val="Tahoma"/>
            <family val="2"/>
            <charset val="186"/>
          </rPr>
          <t xml:space="preserve">
see on individuaalne piirmäär, millest rohkem võlakohustusi võtta ei tohi</t>
        </r>
      </text>
    </comment>
    <comment ref="A47" authorId="0" shapeId="0" xr:uid="{29E2E1E5-3314-4095-BEC7-6E15D4914755}">
      <text>
        <r>
          <rPr>
            <b/>
            <sz val="9"/>
            <color indexed="81"/>
            <rFont val="Tahoma"/>
            <family val="2"/>
            <charset val="186"/>
          </rPr>
          <t>kersti.sannik:</t>
        </r>
        <r>
          <rPr>
            <sz val="9"/>
            <color indexed="81"/>
            <rFont val="Tahoma"/>
            <family val="2"/>
            <charset val="186"/>
          </rPr>
          <t xml:space="preserve">
see on individuaalne piirmäär (%), millest rohkem võlakohustusi võtta ei tohi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Piret Puun</author>
  </authors>
  <commentList>
    <comment ref="B6" authorId="0" shapeId="0" xr:uid="{00000000-0006-0000-0700-000001000000}">
      <text>
        <r>
          <rPr>
            <b/>
            <sz val="9"/>
            <color indexed="81"/>
            <rFont val="Segoe UI"/>
            <family val="2"/>
            <charset val="186"/>
          </rPr>
          <t>Piret Puun:</t>
        </r>
        <r>
          <rPr>
            <sz val="9"/>
            <color indexed="81"/>
            <rFont val="Segoe UI"/>
            <family val="2"/>
            <charset val="186"/>
          </rPr>
          <t xml:space="preserve">
intress 1,245%+6k euribor</t>
        </r>
      </text>
    </comment>
    <comment ref="I6" authorId="0" shapeId="0" xr:uid="{00000000-0006-0000-0700-000002000000}">
      <text>
        <r>
          <rPr>
            <b/>
            <sz val="9"/>
            <color indexed="81"/>
            <rFont val="Segoe UI"/>
            <family val="2"/>
            <charset val="186"/>
          </rPr>
          <t>Piret Puun:</t>
        </r>
        <r>
          <rPr>
            <sz val="9"/>
            <color indexed="81"/>
            <rFont val="Segoe UI"/>
            <family val="2"/>
            <charset val="186"/>
          </rPr>
          <t xml:space="preserve">
intress 1,5% + 6k euribor</t>
        </r>
      </text>
    </comment>
    <comment ref="B15" authorId="0" shapeId="0" xr:uid="{00000000-0006-0000-0700-000003000000}">
      <text>
        <r>
          <rPr>
            <b/>
            <sz val="9"/>
            <color indexed="81"/>
            <rFont val="Segoe UI"/>
            <family val="2"/>
            <charset val="186"/>
          </rPr>
          <t>Piret Puun:</t>
        </r>
        <r>
          <rPr>
            <sz val="9"/>
            <color indexed="81"/>
            <rFont val="Segoe UI"/>
            <family val="2"/>
            <charset val="186"/>
          </rPr>
          <t xml:space="preserve">
intress1% + 6k euribor</t>
        </r>
      </text>
    </comment>
    <comment ref="H16" authorId="0" shapeId="0" xr:uid="{00000000-0006-0000-0700-000004000000}">
      <text>
        <r>
          <rPr>
            <b/>
            <sz val="9"/>
            <color indexed="81"/>
            <rFont val="Segoe UI"/>
            <family val="2"/>
            <charset val="186"/>
          </rPr>
          <t>Piret Puun:</t>
        </r>
        <r>
          <rPr>
            <sz val="9"/>
            <color indexed="81"/>
            <rFont val="Segoe UI"/>
            <family val="2"/>
            <charset val="186"/>
          </rPr>
          <t xml:space="preserve">
intress 0,95%+ 6kuu euribor</t>
        </r>
      </text>
    </comment>
    <comment ref="A17" authorId="0" shapeId="0" xr:uid="{00000000-0006-0000-0700-000005000000}">
      <text>
        <r>
          <rPr>
            <b/>
            <sz val="9"/>
            <color indexed="81"/>
            <rFont val="Segoe UI"/>
            <family val="2"/>
            <charset val="186"/>
          </rPr>
          <t>Piret Puun:</t>
        </r>
        <r>
          <rPr>
            <sz val="9"/>
            <color indexed="81"/>
            <rFont val="Segoe UI"/>
            <family val="2"/>
            <charset val="186"/>
          </rPr>
          <t xml:space="preserve">
intress 1%+6k euribor, negatiivne lahutatakse maha</t>
        </r>
      </text>
    </comment>
    <comment ref="A32" authorId="0" shapeId="0" xr:uid="{00000000-0006-0000-0700-000006000000}">
      <text>
        <r>
          <rPr>
            <b/>
            <sz val="9"/>
            <color indexed="81"/>
            <rFont val="Segoe UI"/>
            <family val="2"/>
            <charset val="186"/>
          </rPr>
          <t>Piret Puun:</t>
        </r>
        <r>
          <rPr>
            <sz val="9"/>
            <color indexed="81"/>
            <rFont val="Segoe UI"/>
            <family val="2"/>
            <charset val="186"/>
          </rPr>
          <t xml:space="preserve">
intress 0,76% + 6k euribor
</t>
        </r>
      </text>
    </comment>
    <comment ref="H32" authorId="0" shapeId="0" xr:uid="{00000000-0006-0000-0700-000007000000}">
      <text>
        <r>
          <rPr>
            <b/>
            <sz val="9"/>
            <color indexed="81"/>
            <rFont val="Segoe UI"/>
            <family val="2"/>
            <charset val="186"/>
          </rPr>
          <t>Piret Puun:</t>
        </r>
        <r>
          <rPr>
            <sz val="9"/>
            <color indexed="81"/>
            <rFont val="Segoe UI"/>
            <family val="2"/>
            <charset val="186"/>
          </rPr>
          <t xml:space="preserve">
intress 1,32% + 6k euribor</t>
        </r>
      </text>
    </comment>
    <comment ref="A45" authorId="0" shapeId="0" xr:uid="{00000000-0006-0000-0700-000008000000}">
      <text>
        <r>
          <rPr>
            <b/>
            <sz val="9"/>
            <color indexed="81"/>
            <rFont val="Segoe UI"/>
            <family val="2"/>
            <charset val="186"/>
          </rPr>
          <t>Piret Puun:</t>
        </r>
        <r>
          <rPr>
            <sz val="9"/>
            <color indexed="81"/>
            <rFont val="Segoe UI"/>
            <family val="2"/>
            <charset val="186"/>
          </rPr>
          <t xml:space="preserve">
intressi prognoos 1,4% + 6k euribor</t>
        </r>
      </text>
    </comment>
    <comment ref="H45" authorId="0" shapeId="0" xr:uid="{34D0C094-96CA-41BB-9800-F69D3A067257}">
      <text>
        <r>
          <rPr>
            <b/>
            <sz val="9"/>
            <color indexed="81"/>
            <rFont val="Segoe UI"/>
            <family val="2"/>
            <charset val="186"/>
          </rPr>
          <t>Piret Puun:</t>
        </r>
        <r>
          <rPr>
            <sz val="9"/>
            <color indexed="81"/>
            <rFont val="Segoe UI"/>
            <family val="2"/>
            <charset val="186"/>
          </rPr>
          <t xml:space="preserve">
intressi prognoos 1,4% + 6k euribor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Ly Mäll</author>
    <author>tc={4076ECB6-9E7B-41CC-BF6F-A0A30841F8BF}</author>
    <author>tc={B34919B8-63D6-45E8-AD2D-F39D339DDE2D}</author>
    <author>tc={3D250091-54F3-4F3B-B3EB-0CBC08C54328}</author>
    <author>tc={A1D69BA8-CC01-49C8-A175-E785CED6CFEB}</author>
    <author>tc={1A77FF55-C7DB-43C9-9745-AC33F19FE07D}</author>
    <author>tc={194BD96C-8E1B-4E14-BC7C-7E035150836E}</author>
    <author>tc={23804322-A1D0-4290-9063-06B4DC3B367C}</author>
    <author>tc={F1B94D80-47E6-4F7F-A593-8B904BF29EF4}</author>
    <author>tc={2247B99A-CB50-416E-889A-6BFCCF2265D3}</author>
    <author>tc={8778C304-6614-4728-A826-4195FB6CA360}</author>
    <author>tc={3BD65895-6513-4552-B7F2-C3761BEF11D2}</author>
    <author>tc={66112BC1-55DA-4EA3-95F2-C7D98DFEA145}</author>
    <author>tc={6E2794A9-E6D5-432B-9021-27E8B815D5AD}</author>
  </authors>
  <commentList>
    <comment ref="D2" authorId="0" shapeId="0" xr:uid="{EA7372B6-8772-433C-BB53-7EFCFA547E7D}">
      <text>
        <r>
          <rPr>
            <b/>
            <sz val="9"/>
            <color indexed="81"/>
            <rFont val="Tahoma"/>
            <family val="2"/>
          </rPr>
          <t>Ly Mäll:</t>
        </r>
        <r>
          <rPr>
            <sz val="9"/>
            <color indexed="81"/>
            <rFont val="Tahoma"/>
            <family val="2"/>
          </rPr>
          <t xml:space="preserve">
Tuleb täpsustada tee pikkused</t>
        </r>
      </text>
    </comment>
    <comment ref="E13" authorId="1" shapeId="0" xr:uid="{4076ECB6-9E7B-41CC-BF6F-A0A30841F8BF}">
      <text>
        <t>[Threaded comment]
Your version of Excel allows you to read this threaded comment; however, any edits to it will get removed if the file is opened in a newer version of Excel. Learn more: https://go.microsoft.com/fwlink/?linkid=870924
Comment:
    Kas pindame lõpuni?
Reply:
    reservprojekt</t>
      </text>
    </comment>
    <comment ref="E21" authorId="2" shapeId="0" xr:uid="{B34919B8-63D6-45E8-AD2D-F39D339DDE2D}">
      <text>
        <t>[Threaded comment]
Your version of Excel allows you to read this threaded comment; however, any edits to it will get removed if the file is opened in a newer version of Excel. Learn more: https://go.microsoft.com/fwlink/?linkid=870924
Comment:
    Võimalik projekteerimine</t>
      </text>
    </comment>
    <comment ref="F21" authorId="3" shapeId="0" xr:uid="{3D250091-54F3-4F3B-B3EB-0CBC08C54328}">
      <text>
        <t>[Threaded comment]
Your version of Excel allows you to read this threaded comment; however, any edits to it will get removed if the file is opened in a newer version of Excel. Learn more: https://go.microsoft.com/fwlink/?linkid=870924
Comment:
    Oli enne 2024.a.</t>
      </text>
    </comment>
    <comment ref="E24" authorId="4" shapeId="0" xr:uid="{A1D69BA8-CC01-49C8-A175-E785CED6CFEB}">
      <text>
        <t>[Threaded comment]
Your version of Excel allows you to read this threaded comment; however, any edits to it will get removed if the file is opened in a newer version of Excel. Learn more: https://go.microsoft.com/fwlink/?linkid=870924
Comment:
    2021 Kernu-Kohila tee remont. Täpsustada, oli 2024.</t>
      </text>
    </comment>
    <comment ref="G26" authorId="5" shapeId="0" xr:uid="{1A77FF55-C7DB-43C9-9745-AC33F19FE07D}">
      <text>
        <t>[Threaded comment]
Your version of Excel allows you to read this threaded comment; however, any edits to it will get removed if the file is opened in a newer version of Excel. Learn more: https://go.microsoft.com/fwlink/?linkid=870924
Comment:
    Oli 2024.</t>
      </text>
    </comment>
    <comment ref="J31" authorId="6" shapeId="0" xr:uid="{194BD96C-8E1B-4E14-BC7C-7E035150836E}">
      <text>
        <t>[Threaded comment]
Your version of Excel allows you to read this threaded comment; however, any edits to it will get removed if the file is opened in a newer version of Excel. Learn more: https://go.microsoft.com/fwlink/?linkid=870924
Comment:
    5 platsi projekteerimise kogu maksumus</t>
      </text>
    </comment>
    <comment ref="J34" authorId="7" shapeId="0" xr:uid="{23804322-A1D0-4290-9063-06B4DC3B367C}">
      <text>
        <t>[Threaded comment]
Your version of Excel allows you to read this threaded comment; however, any edits to it will get removed if the file is opened in a newer version of Excel. Learn more: https://go.microsoft.com/fwlink/?linkid=870924
Comment:
    Hankega saadud summa. Kulutamata.</t>
      </text>
    </comment>
    <comment ref="E37" authorId="8" shapeId="0" xr:uid="{F1B94D80-47E6-4F7F-A593-8B904BF29EF4}">
      <text>
        <t>[Threaded comment]
Your version of Excel allows you to read this threaded comment; however, any edits to it will get removed if the file is opened in a newer version of Excel. Learn more: https://go.microsoft.com/fwlink/?linkid=870924
Comment:
    Mis see on?</t>
      </text>
    </comment>
    <comment ref="E42" authorId="9" shapeId="0" xr:uid="{2247B99A-CB50-416E-889A-6BFCCF2265D3}">
      <text>
        <t>[Threaded comment]
Your version of Excel allows you to read this threaded comment; however, any edits to it will get removed if the file is opened in a newer version of Excel. Learn more: https://go.microsoft.com/fwlink/?linkid=870924
Comment:
    Kas see on vajalik?</t>
      </text>
    </comment>
    <comment ref="E52" authorId="0" shapeId="0" xr:uid="{8B5CED03-1C26-43A7-8717-186A67D63650}">
      <text>
        <r>
          <rPr>
            <b/>
            <sz val="9"/>
            <color indexed="81"/>
            <rFont val="Tahoma"/>
            <family val="2"/>
          </rPr>
          <t>Ly Mäll:</t>
        </r>
        <r>
          <rPr>
            <sz val="9"/>
            <color indexed="81"/>
            <rFont val="Tahoma"/>
            <family val="2"/>
          </rPr>
          <t xml:space="preserve">
prioriteet nr.1
</t>
        </r>
      </text>
    </comment>
    <comment ref="E53" authorId="10" shapeId="0" xr:uid="{8778C304-6614-4728-A826-4195FB6CA360}">
      <text>
        <t>[Threaded comment]
Your version of Excel allows you to read this threaded comment; however, any edits to it will get removed if the file is opened in a newer version of Excel. Learn more: https://go.microsoft.com/fwlink/?linkid=870924
Comment:
    Oli 2023.</t>
      </text>
    </comment>
    <comment ref="E54" authorId="11" shapeId="0" xr:uid="{3BD65895-6513-4552-B7F2-C3761BEF11D2}">
      <text>
        <t>[Threaded comment]
Your version of Excel allows you to read this threaded comment; however, any edits to it will get removed if the file is opened in a newer version of Excel. Learn more: https://go.microsoft.com/fwlink/?linkid=870924
Comment:
    Oli 2022.</t>
      </text>
    </comment>
    <comment ref="F56" authorId="12" shapeId="0" xr:uid="{66112BC1-55DA-4EA3-95F2-C7D98DFEA145}">
      <text>
        <t>[Threaded comment]
Your version of Excel allows you to read this threaded comment; however, any edits to it will get removed if the file is opened in a newer version of Excel. Learn more: https://go.microsoft.com/fwlink/?linkid=870924
Comment:
    Oli 2023.</t>
      </text>
    </comment>
    <comment ref="G56" authorId="13" shapeId="0" xr:uid="{6E2794A9-E6D5-432B-9021-27E8B815D5AD}">
      <text>
        <t>[Threaded comment]
Your version of Excel allows you to read this threaded comment; however, any edits to it will get removed if the file is opened in a newer version of Excel. Learn more: https://go.microsoft.com/fwlink/?linkid=870924
Comment:
    Oli 2023.</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Piret Puun</author>
    <author>tc={1BAF59EE-4FD6-46AD-8B01-4FF90B30370F}</author>
    <author>tc={486FD361-E24C-4B79-9940-89500707F631}</author>
    <author>Ly Mäll</author>
    <author>tc={DE2CF8CA-A30C-4CCF-918F-F0C50283430B}</author>
    <author>Author</author>
  </authors>
  <commentList>
    <comment ref="B4" authorId="0" shapeId="0" xr:uid="{2AC6659E-6614-4CF3-BA0B-A12AC22A88CF}">
      <text>
        <r>
          <rPr>
            <b/>
            <sz val="9"/>
            <color indexed="81"/>
            <rFont val="Segoe UI"/>
            <family val="2"/>
            <charset val="186"/>
          </rPr>
          <t>Piret Puun:</t>
        </r>
        <r>
          <rPr>
            <sz val="9"/>
            <color indexed="81"/>
            <rFont val="Segoe UI"/>
            <family val="2"/>
            <charset val="186"/>
          </rPr>
          <t xml:space="preserve">
Kohila Majas osakapitali suurendamine, toetus Kohila Majale, kogu projekti maksumus ca 20 milj</t>
        </r>
      </text>
    </comment>
    <comment ref="D4" authorId="0" shapeId="0" xr:uid="{E1D03FD0-356F-4399-9A79-66BCE4FAF970}">
      <text>
        <r>
          <rPr>
            <b/>
            <sz val="9"/>
            <color indexed="81"/>
            <rFont val="Segoe UI"/>
            <family val="2"/>
            <charset val="186"/>
          </rPr>
          <t>Piret Puun:</t>
        </r>
        <r>
          <rPr>
            <sz val="9"/>
            <color indexed="81"/>
            <rFont val="Segoe UI"/>
            <family val="2"/>
            <charset val="186"/>
          </rPr>
          <t xml:space="preserve">
teekatte taastamine
</t>
        </r>
      </text>
    </comment>
    <comment ref="J4" authorId="1" shapeId="0" xr:uid="{1BAF59EE-4FD6-46AD-8B01-4FF90B30370F}">
      <text>
        <t>[Threaded comment]
Your version of Excel allows you to read this threaded comment; however, any edits to it will get removed if the file is opened in a newer version of Excel. Learn more: https://go.microsoft.com/fwlink/?linkid=870924
Comment:
    täiendava toetuse omaosalus</t>
      </text>
    </comment>
    <comment ref="B7" authorId="0" shapeId="0" xr:uid="{41C7327E-4C2C-4E19-8443-110FF9C51A77}">
      <text>
        <r>
          <rPr>
            <b/>
            <sz val="9"/>
            <color indexed="81"/>
            <rFont val="Segoe UI"/>
            <family val="2"/>
            <charset val="186"/>
          </rPr>
          <t>Piret Puun:</t>
        </r>
        <r>
          <rPr>
            <sz val="9"/>
            <color indexed="81"/>
            <rFont val="Segoe UI"/>
            <family val="2"/>
            <charset val="186"/>
          </rPr>
          <t xml:space="preserve">
ruumi ümberehitus 10 000 eurot, külmkamber 13 400 eurot</t>
        </r>
      </text>
    </comment>
    <comment ref="G12" authorId="2" shapeId="0" xr:uid="{486FD361-E24C-4B79-9940-89500707F631}">
      <text>
        <t>[Threaded comment]
Your version of Excel allows you to read this threaded comment; however, any edits to it will get removed if the file is opened in a newer version of Excel. Learn more: https://go.microsoft.com/fwlink/?linkid=870924
Comment:
    katus</t>
      </text>
    </comment>
    <comment ref="M12" authorId="0" shapeId="0" xr:uid="{A1989D57-4F3F-41D6-82EE-6C6CAD2A26DC}">
      <text>
        <r>
          <rPr>
            <b/>
            <sz val="9"/>
            <color indexed="81"/>
            <rFont val="Segoe UI"/>
            <family val="2"/>
            <charset val="186"/>
          </rPr>
          <t>Piret Puun:</t>
        </r>
        <r>
          <rPr>
            <sz val="9"/>
            <color indexed="81"/>
            <rFont val="Segoe UI"/>
            <family val="2"/>
            <charset val="186"/>
          </rPr>
          <t xml:space="preserve">
sisaldab aula ja söökla laiendust ning vajalikke ümberehitusi</t>
        </r>
      </text>
    </comment>
    <comment ref="E14" authorId="0" shapeId="0" xr:uid="{4013A015-DB66-4F63-9C79-9DB5BB4F7FD5}">
      <text>
        <r>
          <rPr>
            <b/>
            <sz val="9"/>
            <color indexed="81"/>
            <rFont val="Segoe UI"/>
            <family val="2"/>
            <charset val="186"/>
          </rPr>
          <t>Piret Puun:</t>
        </r>
        <r>
          <rPr>
            <sz val="9"/>
            <color indexed="81"/>
            <rFont val="Segoe UI"/>
            <family val="2"/>
            <charset val="186"/>
          </rPr>
          <t xml:space="preserve">
COVID-19 toetus
</t>
        </r>
      </text>
    </comment>
    <comment ref="E15" authorId="0" shapeId="0" xr:uid="{AEA31B3D-0F4B-4C05-B647-4D0B1A78CCC8}">
      <text>
        <r>
          <rPr>
            <b/>
            <sz val="9"/>
            <color indexed="81"/>
            <rFont val="Segoe UI"/>
            <family val="2"/>
            <charset val="186"/>
          </rPr>
          <t>Piret Puun:</t>
        </r>
        <r>
          <rPr>
            <sz val="9"/>
            <color indexed="81"/>
            <rFont val="Segoe UI"/>
            <family val="2"/>
            <charset val="186"/>
          </rPr>
          <t xml:space="preserve">
COVID-19 toetus</t>
        </r>
      </text>
    </comment>
    <comment ref="E17" authorId="0" shapeId="0" xr:uid="{6D7BB290-B95C-418B-BECF-E55C35E59748}">
      <text>
        <r>
          <rPr>
            <b/>
            <sz val="9"/>
            <color indexed="81"/>
            <rFont val="Segoe UI"/>
            <family val="2"/>
            <charset val="186"/>
          </rPr>
          <t>Piret Puun:</t>
        </r>
        <r>
          <rPr>
            <sz val="9"/>
            <color indexed="81"/>
            <rFont val="Segoe UI"/>
            <family val="2"/>
            <charset val="186"/>
          </rPr>
          <t xml:space="preserve">
COVID-19 toetus
</t>
        </r>
      </text>
    </comment>
    <comment ref="I22" authorId="3" shapeId="0" xr:uid="{E949844F-CE9E-4AAC-9A99-99798D486B7D}">
      <text>
        <r>
          <rPr>
            <b/>
            <sz val="9"/>
            <color indexed="81"/>
            <rFont val="Tahoma"/>
            <family val="2"/>
          </rPr>
          <t xml:space="preserve">Ly Mäll: </t>
        </r>
        <r>
          <rPr>
            <sz val="9"/>
            <color indexed="81"/>
            <rFont val="Tahoma"/>
            <family val="2"/>
          </rPr>
          <t xml:space="preserve">
KANK taotluses 31600 eur</t>
        </r>
      </text>
    </comment>
    <comment ref="B23" authorId="0" shapeId="0" xr:uid="{5AB26858-00AA-496F-BD2B-796253103190}">
      <text>
        <r>
          <rPr>
            <b/>
            <sz val="9"/>
            <color indexed="81"/>
            <rFont val="Segoe UI"/>
            <family val="2"/>
            <charset val="186"/>
          </rPr>
          <t>Piret Puun:</t>
        </r>
        <r>
          <rPr>
            <sz val="9"/>
            <color indexed="81"/>
            <rFont val="Segoe UI"/>
            <family val="2"/>
            <charset val="186"/>
          </rPr>
          <t xml:space="preserve">
Kohila Jalgpallikooli toetus</t>
        </r>
      </text>
    </comment>
    <comment ref="B24" authorId="0" shapeId="0" xr:uid="{F79555EA-8335-411E-82CD-F1BA931344B4}">
      <text>
        <r>
          <rPr>
            <b/>
            <sz val="9"/>
            <color indexed="81"/>
            <rFont val="Segoe UI"/>
            <family val="2"/>
            <charset val="186"/>
          </rPr>
          <t>Piret Puun:</t>
        </r>
        <r>
          <rPr>
            <sz val="9"/>
            <color indexed="81"/>
            <rFont val="Segoe UI"/>
            <family val="2"/>
            <charset val="186"/>
          </rPr>
          <t xml:space="preserve">
Toetuse saaja on Katikodu MTÜ</t>
        </r>
      </text>
    </comment>
    <comment ref="G24" authorId="4" shapeId="0" xr:uid="{DE2CF8CA-A30C-4CCF-918F-F0C50283430B}">
      <text>
        <t>[Threaded comment]
Your version of Excel allows you to read this threaded comment; however, any edits to it will get removed if the file is opened in a newer version of Excel. Learn more: https://go.microsoft.com/fwlink/?linkid=870924
Comment:
    Vabaduse 1/1 renoveerimine; sh kaldtee, köögimööbel, II korruse trepiehitus, I korruse ruumide remont</t>
      </text>
    </comment>
    <comment ref="E25" authorId="0" shapeId="0" xr:uid="{F075E298-A556-408A-9709-A4069EEB64D6}">
      <text>
        <r>
          <rPr>
            <b/>
            <sz val="9"/>
            <color indexed="81"/>
            <rFont val="Segoe UI"/>
            <family val="2"/>
            <charset val="186"/>
          </rPr>
          <t>Piret Puun:</t>
        </r>
        <r>
          <rPr>
            <sz val="9"/>
            <color indexed="81"/>
            <rFont val="Segoe UI"/>
            <family val="2"/>
            <charset val="186"/>
          </rPr>
          <t xml:space="preserve">
COVID-19 toetus</t>
        </r>
      </text>
    </comment>
    <comment ref="B26" authorId="0" shapeId="0" xr:uid="{7B0C2404-F991-49CB-A684-B457E93D076D}">
      <text>
        <r>
          <rPr>
            <b/>
            <sz val="9"/>
            <color indexed="81"/>
            <rFont val="Segoe UI"/>
            <family val="2"/>
            <charset val="186"/>
          </rPr>
          <t>Piret Puun:</t>
        </r>
        <r>
          <rPr>
            <sz val="9"/>
            <color indexed="81"/>
            <rFont val="Segoe UI"/>
            <family val="2"/>
            <charset val="186"/>
          </rPr>
          <t xml:space="preserve">
eelarve koostamise ajaks on ehk täpselt teada, kas programm läheb edasi ja missuguses summas.</t>
        </r>
      </text>
    </comment>
    <comment ref="B34" authorId="0" shapeId="0" xr:uid="{F76B5CF7-5801-4666-846E-0CCF59E9F970}">
      <text>
        <r>
          <rPr>
            <b/>
            <sz val="9"/>
            <color indexed="81"/>
            <rFont val="Segoe UI"/>
            <family val="2"/>
            <charset val="186"/>
          </rPr>
          <t>Piret Puun:</t>
        </r>
        <r>
          <rPr>
            <sz val="9"/>
            <color indexed="81"/>
            <rFont val="Segoe UI"/>
            <family val="2"/>
            <charset val="186"/>
          </rPr>
          <t xml:space="preserve">
kui ehitada liisinguga, eelarves art 4502</t>
        </r>
      </text>
    </comment>
    <comment ref="B40" authorId="5" shapeId="0" xr:uid="{6B77BDDA-959F-4B22-8539-0D1E40D640E2}">
      <text>
        <r>
          <rPr>
            <b/>
            <sz val="8"/>
            <color indexed="81"/>
            <rFont val="Tahoma"/>
            <family val="2"/>
            <charset val="186"/>
          </rPr>
          <t>Author:</t>
        </r>
        <r>
          <rPr>
            <sz val="8"/>
            <color indexed="81"/>
            <rFont val="Tahoma"/>
            <family val="2"/>
            <charset val="186"/>
          </rPr>
          <t xml:space="preserve">
Kogu hoonete kompleks</t>
        </r>
      </text>
    </comment>
  </commentList>
</comments>
</file>

<file path=xl/sharedStrings.xml><?xml version="1.0" encoding="utf-8"?>
<sst xmlns="http://schemas.openxmlformats.org/spreadsheetml/2006/main" count="458" uniqueCount="314">
  <si>
    <t>IT hooldus</t>
  </si>
  <si>
    <t>Aasta</t>
  </si>
  <si>
    <t>Kokku</t>
  </si>
  <si>
    <t>Jrk nr</t>
  </si>
  <si>
    <t>Nimetus</t>
  </si>
  <si>
    <t>O/V</t>
  </si>
  <si>
    <t xml:space="preserve">O/V </t>
  </si>
  <si>
    <t xml:space="preserve">Kokku </t>
  </si>
  <si>
    <t>Kokku:</t>
  </si>
  <si>
    <t>M/V</t>
  </si>
  <si>
    <t>Kulud kokku:</t>
  </si>
  <si>
    <t>Tagasimaks</t>
  </si>
  <si>
    <t>Intress</t>
  </si>
  <si>
    <t>Laenud kokku</t>
  </si>
  <si>
    <t>Adila teabetuba</t>
  </si>
  <si>
    <t>Laenu võtmine</t>
  </si>
  <si>
    <t>Hageri kalmistu kiviaia renoveerimine</t>
  </si>
  <si>
    <t>Laenu-summa</t>
  </si>
  <si>
    <t xml:space="preserve">Laenu tagasimaks </t>
  </si>
  <si>
    <t xml:space="preserve">Tee pikkus km </t>
  </si>
  <si>
    <t>Aespa lasteaia projekteerimine ja ehitus</t>
  </si>
  <si>
    <t xml:space="preserve"> </t>
  </si>
  <si>
    <t>Põhitegevuse tulud kokku</t>
  </si>
  <si>
    <t>Administreerimiskulud</t>
  </si>
  <si>
    <t>Vallavalitsuse arhiiviruumide ehitus</t>
  </si>
  <si>
    <t>I</t>
  </si>
  <si>
    <t xml:space="preserve">Kõik kokku </t>
  </si>
  <si>
    <t>Infotehnoloogia kulud</t>
  </si>
  <si>
    <t>Laenusumma</t>
  </si>
  <si>
    <t>Männi lasteaia juurdeehituse laen SEB</t>
  </si>
  <si>
    <t>ÜVK laen KIK</t>
  </si>
  <si>
    <t>Tänavavalgustusliinide ehitus ja renoveerimine</t>
  </si>
  <si>
    <t>II</t>
  </si>
  <si>
    <t>Teed, tänavad, platsid</t>
  </si>
  <si>
    <t xml:space="preserve">Gümnaasiumi Hageri klasside hoone energiasäästlikkuse tõstmine </t>
  </si>
  <si>
    <t>Ülejõe vabaaja- ja tervisespordikeskuse rajamine</t>
  </si>
  <si>
    <t>käsundusleping (püsiühenduse tasu)</t>
  </si>
  <si>
    <t>Aespa-Sutlema kergtee projekteerimine ja ehitus</t>
  </si>
  <si>
    <t>Investeerimislaen</t>
  </si>
  <si>
    <t>Intressid ja lepingutasu</t>
  </si>
  <si>
    <t>ÜVK Aespa-Vilivere</t>
  </si>
  <si>
    <t>081093</t>
  </si>
  <si>
    <t>Teede jooksev remont ja hooldus kokku</t>
  </si>
  <si>
    <t>Juudi silla renoveerimine, tasanduspinna valamine</t>
  </si>
  <si>
    <t>Teede investeeringud kokku</t>
  </si>
  <si>
    <t>Investeerimislaen Tuhamäe ÜVK ja vallateed</t>
  </si>
  <si>
    <t>Põhiosa makse</t>
  </si>
  <si>
    <t>Makse kokku</t>
  </si>
  <si>
    <t>Uus laen</t>
  </si>
  <si>
    <t>Laenujääk</t>
  </si>
  <si>
    <t>Toetuse allikas</t>
  </si>
  <si>
    <t>KIK</t>
  </si>
  <si>
    <t>MKA</t>
  </si>
  <si>
    <t>M/V (loodetav)</t>
  </si>
  <si>
    <t>Spordikompleksi vahendite hoiuruum</t>
  </si>
  <si>
    <t>INNOVE</t>
  </si>
  <si>
    <t>Gümnaasiumi juurdeehitus ja tänavavalgustuse rek</t>
  </si>
  <si>
    <t xml:space="preserve">Staadioni rekonstrueermine </t>
  </si>
  <si>
    <t>KOKKU</t>
  </si>
  <si>
    <t>Aespa lasteaed</t>
  </si>
  <si>
    <t>Angerja linnuse konserveerimine ja katustamise projekt ja varinguohtliku kagunurga kindlustamine ja konserveerimine</t>
  </si>
  <si>
    <t>Sille</t>
  </si>
  <si>
    <t>Kohila Vabaduse 3 renoveerimine</t>
  </si>
  <si>
    <t>RTK</t>
  </si>
  <si>
    <t>Lisa 1</t>
  </si>
  <si>
    <t>Härjaoja tee projekteerimine ja rekonstrueerimine</t>
  </si>
  <si>
    <t xml:space="preserve">     Maksutulud</t>
  </si>
  <si>
    <t xml:space="preserve">          sh tulumaks</t>
  </si>
  <si>
    <t xml:space="preserve">          sh maamaks</t>
  </si>
  <si>
    <t xml:space="preserve">          sh muud maksutulud</t>
  </si>
  <si>
    <t xml:space="preserve">    Tulud kaupade ja teenuste müügist</t>
  </si>
  <si>
    <t xml:space="preserve">    Saadavad toetused tegevuskuludeks</t>
  </si>
  <si>
    <t xml:space="preserve">         sh  tasandusfond </t>
  </si>
  <si>
    <t xml:space="preserve">         sh  toetusfond</t>
  </si>
  <si>
    <t xml:space="preserve">         sh muud saadud toetused tegevuskuludeks</t>
  </si>
  <si>
    <t xml:space="preserve">     Muud tegevustulud</t>
  </si>
  <si>
    <t>Põhitegevuse kulud kokku</t>
  </si>
  <si>
    <t xml:space="preserve">     Antavad toetused tegevuskuludeks</t>
  </si>
  <si>
    <t xml:space="preserve">     Muud tegevuskulud</t>
  </si>
  <si>
    <t xml:space="preserve">          sh personalikulud</t>
  </si>
  <si>
    <t xml:space="preserve">          sh majandamiskulud</t>
  </si>
  <si>
    <r>
      <t xml:space="preserve">             sh alates </t>
    </r>
    <r>
      <rPr>
        <b/>
        <i/>
        <sz val="8"/>
        <rFont val="Arial"/>
        <family val="2"/>
        <charset val="186"/>
      </rPr>
      <t>2012</t>
    </r>
    <r>
      <rPr>
        <i/>
        <sz val="8"/>
        <rFont val="Arial"/>
        <family val="2"/>
        <charset val="186"/>
      </rPr>
      <t xml:space="preserve"> sõlmitud katkestamatud kasutusrendimaksed </t>
    </r>
  </si>
  <si>
    <t xml:space="preserve">          sh muud kulud</t>
  </si>
  <si>
    <t>Põhitegevuse tulem</t>
  </si>
  <si>
    <t>Investeerimistegevus kokku</t>
  </si>
  <si>
    <t xml:space="preserve">    Põhivara müük (+)</t>
  </si>
  <si>
    <t xml:space="preserve">    Põhivara soetus (-)</t>
  </si>
  <si>
    <t xml:space="preserve">         sh projektide omaosalus</t>
  </si>
  <si>
    <t xml:space="preserve">   Põhivara soetuseks saadav sihtfinantseerimine (+)</t>
  </si>
  <si>
    <t xml:space="preserve">   Põhivara soetuseks antav sihtfinantseerimine (-)</t>
  </si>
  <si>
    <t xml:space="preserve">   Osaluste ning muude aktsiate ja osade müük (+)</t>
  </si>
  <si>
    <t xml:space="preserve">   Osaluste ning muude aktsiate ja osade soetus (-)</t>
  </si>
  <si>
    <t xml:space="preserve">   Tagasilaekuvad laenud (+)</t>
  </si>
  <si>
    <t xml:space="preserve">   Antavad laenud (-)</t>
  </si>
  <si>
    <t xml:space="preserve">   Finantstulud (+)</t>
  </si>
  <si>
    <t xml:space="preserve">   Finantskulud (-)</t>
  </si>
  <si>
    <t>Eelarve tulem</t>
  </si>
  <si>
    <t>Finantseerimistegevus</t>
  </si>
  <si>
    <t xml:space="preserve">   Kohustuste võtmine (+)</t>
  </si>
  <si>
    <t xml:space="preserve">   Kohustuste tasumine (-)</t>
  </si>
  <si>
    <t>Likviidsete varade muutus (+ suurenemine, - vähenemine)</t>
  </si>
  <si>
    <t>Nõuete ja kohustuste saldode muutus (tekkepõhise e/a korral) (+ suurenemine /- vähenemine)</t>
  </si>
  <si>
    <t>Likviidsete varade suunamata jääk aasta lõpuks</t>
  </si>
  <si>
    <t>Võlakohustused kokku aasta lõpu seisuga</t>
  </si>
  <si>
    <t xml:space="preserve">    sh kohustused, mille võrra võib ületada netovõlakoormuse piirmäära</t>
  </si>
  <si>
    <r>
      <t>Netovõlakoormus (</t>
    </r>
    <r>
      <rPr>
        <b/>
        <u/>
        <sz val="10"/>
        <rFont val="Arial"/>
        <family val="2"/>
        <charset val="186"/>
      </rPr>
      <t>eurodes</t>
    </r>
    <r>
      <rPr>
        <b/>
        <sz val="10"/>
        <rFont val="Arial"/>
        <family val="2"/>
        <charset val="186"/>
      </rPr>
      <t>)</t>
    </r>
  </si>
  <si>
    <r>
      <t>Netovõlakoormus (</t>
    </r>
    <r>
      <rPr>
        <b/>
        <u/>
        <sz val="10"/>
        <rFont val="Arial"/>
        <family val="2"/>
        <charset val="186"/>
      </rPr>
      <t>%</t>
    </r>
    <r>
      <rPr>
        <b/>
        <sz val="10"/>
        <rFont val="Arial"/>
        <family val="2"/>
        <charset val="186"/>
      </rPr>
      <t>)</t>
    </r>
  </si>
  <si>
    <r>
      <t>Netovõlakoormuse ülemmäär (</t>
    </r>
    <r>
      <rPr>
        <b/>
        <u/>
        <sz val="10"/>
        <rFont val="Arial"/>
        <family val="2"/>
        <charset val="186"/>
      </rPr>
      <t>eurodes</t>
    </r>
    <r>
      <rPr>
        <b/>
        <sz val="10"/>
        <rFont val="Arial"/>
        <family val="2"/>
        <charset val="186"/>
      </rPr>
      <t>)</t>
    </r>
  </si>
  <si>
    <r>
      <t>Netovõlakoormuse individuaalne ülemmäär (</t>
    </r>
    <r>
      <rPr>
        <b/>
        <u/>
        <sz val="10"/>
        <rFont val="Arial"/>
        <family val="2"/>
        <charset val="186"/>
      </rPr>
      <t>%</t>
    </r>
    <r>
      <rPr>
        <b/>
        <sz val="10"/>
        <rFont val="Arial"/>
        <family val="2"/>
        <charset val="186"/>
      </rPr>
      <t>)</t>
    </r>
  </si>
  <si>
    <t>Vaba netovõlakoormus (eurodes)</t>
  </si>
  <si>
    <t>E/a kontroll (tasakaal)</t>
  </si>
  <si>
    <t>Objekti nimetus, aadress ja tööde sisu</t>
  </si>
  <si>
    <t>2024 ja edasi</t>
  </si>
  <si>
    <t>Sotsiaalelamu (Tööstuse 10) tsenraalse küttevõrguga liitumine</t>
  </si>
  <si>
    <t xml:space="preserve">Keila jõe tammidel kalatreppide projekteerimine ja ehitus </t>
  </si>
  <si>
    <t>Kohila alevi rahvamaja projekteerimine ja ehitus</t>
  </si>
  <si>
    <t>Ujula projekteerimine ja ehitus</t>
  </si>
  <si>
    <t>Laenu võtmine investeeringuteks</t>
  </si>
  <si>
    <t xml:space="preserve"> Multifunktsionaalse sotsiaalkeskuse rajamine olemasolevate ruumide baasil, sh küttesüsteemi ehitus (Vabaduse 1/1)</t>
  </si>
  <si>
    <t>Hageri rahvamaja koridori põranda vahetus</t>
  </si>
  <si>
    <t>Hageri rahvamaja ja algklasside maja juurde prügimaja</t>
  </si>
  <si>
    <t>Lasteaed Linnupesa ventilatsiooni ehitus</t>
  </si>
  <si>
    <t>Gümnaasiumi juurde bussipaviljon</t>
  </si>
  <si>
    <t>Gümnaasiumi söökla külmakamber ja ruumi ümberehitus</t>
  </si>
  <si>
    <t>Lasteaed Põnnipere saali põranda vahetus</t>
  </si>
  <si>
    <t>Biojäätmete ladestamis- ja töötlemisväljak ning kompostimissüsteem</t>
  </si>
  <si>
    <t>Gümnaasiumi vana osa rekonstrueerimine</t>
  </si>
  <si>
    <t>Vanade ja noorte pargi silla projekteerimine ja ehitus</t>
  </si>
  <si>
    <t>Kohila Maja osakapitali suurendamine (ÜVK Aespa-Vilivere)</t>
  </si>
  <si>
    <t>RTK, Leader, Kultm</t>
  </si>
  <si>
    <t>Turvakeskus (Vabaduse 1/1) sotsiaalkeskuseks, sh kesküttesüsteemi ehitus</t>
  </si>
  <si>
    <t>RTK, RM</t>
  </si>
  <si>
    <t>Aespa</t>
  </si>
  <si>
    <t>Loone</t>
  </si>
  <si>
    <t>Kohila</t>
  </si>
  <si>
    <t>Pahkla</t>
  </si>
  <si>
    <t>Mälivere</t>
  </si>
  <si>
    <t>Prillimäe</t>
  </si>
  <si>
    <t>Rabivere</t>
  </si>
  <si>
    <t>Salutaguse</t>
  </si>
  <si>
    <t>Sutlema</t>
  </si>
  <si>
    <t>Vilivere</t>
  </si>
  <si>
    <t>Lohu-Mälivere</t>
  </si>
  <si>
    <t>Urge-Prillimäe-Salutaguse</t>
  </si>
  <si>
    <t>Hageri</t>
  </si>
  <si>
    <t>Kogu vald</t>
  </si>
  <si>
    <t>Asukoht</t>
  </si>
  <si>
    <t>Mobile tee rekonstrueerimine ja 2x pindamine</t>
  </si>
  <si>
    <t>Tselluloosi tn rekonstrueerimine</t>
  </si>
  <si>
    <t>Angerja</t>
  </si>
  <si>
    <t>Sookruusi teel Angerja oja teetruubi ehitus</t>
  </si>
  <si>
    <t>Aiandi tn teekatte rekonstrueerimine Jõe 15 juures</t>
  </si>
  <si>
    <t>Jõekalda tn rekonstrueerimine asfaltkattega</t>
  </si>
  <si>
    <t>Posti tn äärde kergtee projekteerimine ja ehitus</t>
  </si>
  <si>
    <t>Jõeäärse promenaadi ehitus</t>
  </si>
  <si>
    <t>Paberivabriku silla juures Tööstuse tn ääres oleva kergtee rekonstrueerimine koos sadevee lahendusega</t>
  </si>
  <si>
    <t>Vetuka tee ääres sadeveekraavi projekteerimine ja ehitus</t>
  </si>
  <si>
    <t>Kooli tn rekonstrueerimine Kernu-Kohila tee mahasõidu ehitusega</t>
  </si>
  <si>
    <t>Kapa tn kõnnitee ehitus koos sadevee ärajuhtimisega</t>
  </si>
  <si>
    <t>Kvartsi tee rekonstrueerimine ja 2x pindamine</t>
  </si>
  <si>
    <t>Mäevana tee rekonstrueerimine  ja 2x pindamine</t>
  </si>
  <si>
    <t>Sihi tee pikenduse ehitus</t>
  </si>
  <si>
    <t>Lasketiiru tee freesipuruga teealuse ehitus ja kahekordne pindamine</t>
  </si>
  <si>
    <t>Ringtee ehitus asfaltkattega</t>
  </si>
  <si>
    <t>Nurmejala tee rekonstrueerimine</t>
  </si>
  <si>
    <t>Lasteaia tn rekonstrueerimine</t>
  </si>
  <si>
    <t>Kergliiklustee pikenduse projekteerimine ja ehitus</t>
  </si>
  <si>
    <t>Kergliiklustee ehitus</t>
  </si>
  <si>
    <t>Kohila-Kiisa kergliiklustee projekteerimine ja ehitus</t>
  </si>
  <si>
    <t>Suurküla tee osaline pindamine</t>
  </si>
  <si>
    <t>Metsapunkti tee mahasõidu  rekonstrueerimine</t>
  </si>
  <si>
    <t>Vana-Aespa külatee freesipuruga teealuse ehituse jätkamine ja kahekordne pindamine</t>
  </si>
  <si>
    <t>Salutaguse pinnatud tee rekonstrueerimine</t>
  </si>
  <si>
    <t>Kallaste tee rekonstrueerimine ja 2x pindamine</t>
  </si>
  <si>
    <t>Kurtna tee rekonstrueerimine ja 2x pindamine</t>
  </si>
  <si>
    <t>Vilivere tee rekonstrueerimine ja 2x pindamine</t>
  </si>
  <si>
    <t>Kvartsi tee ääres sadeveekraavide süvendamine</t>
  </si>
  <si>
    <t>Kapa männikus pargiteede ehitus</t>
  </si>
  <si>
    <t>Lasketiiru tee ääres sadeveekraavi süvendamine</t>
  </si>
  <si>
    <t>Teede hooldus ja jooksev remont, sh tolmutõrje, kreiderdamine, teeäärte niitmine, teede markeerimine, kruusakatte lisamine, aukude parandamine, teeregistritööd</t>
  </si>
  <si>
    <t>Ringtee rekonstrueerimine tolmuvaba kattega teeks</t>
  </si>
  <si>
    <t>Kõnnu parkla ehitus</t>
  </si>
  <si>
    <t xml:space="preserve">Rohelise põiktn juures teetruubiga sadeveekraavi ehitus </t>
  </si>
  <si>
    <t>Vabaduse platsi projekt Lastepargi parkla kivisillutis koos tööprojektiga</t>
  </si>
  <si>
    <t>Metsapunkti tee ja Lasteaia tee ristmiku ehitus</t>
  </si>
  <si>
    <t>Raasi tee 2x pindamine (400 m)</t>
  </si>
  <si>
    <t>Paberivabriku silla ülekatte uuendamine</t>
  </si>
  <si>
    <t>Raudtee tn äärse (jaama vastas) peatumisplatsi projekteerimine ja ehitus</t>
  </si>
  <si>
    <t>Tööstuse tn III etpp  (tegemata osa, sh mõisa kõrval olev Jõe tn haru)</t>
  </si>
  <si>
    <t>Koolituskeskuse hoone fassaadi renoveerimine</t>
  </si>
  <si>
    <t>Lasteaed Männi keskmise osa rekonstrueerimine</t>
  </si>
  <si>
    <t>Kohila valla andmed laenukohustustest 2020. - 2031. a (eurodes)</t>
  </si>
  <si>
    <t>60% PTTst</t>
  </si>
  <si>
    <t>NVK %</t>
  </si>
  <si>
    <t>NVK 2020</t>
  </si>
  <si>
    <t xml:space="preserve">2021 eelarve  </t>
  </si>
  <si>
    <t>Teetruupide puhastamine</t>
  </si>
  <si>
    <t>Gümnaasiumi aula ja 2 klassiruumi aknad</t>
  </si>
  <si>
    <t>Lasteaed Linnupesa rühmatubade põrandate renoveerimine</t>
  </si>
  <si>
    <t>Metsanurga tee katte välja vahetamine</t>
  </si>
  <si>
    <t>Lasteaed Põnnipere ventilatsiooni projekteerimine ja ehitus</t>
  </si>
  <si>
    <t>Pahkla Camphilli Küla Vahtra maja biopuhasti toetus</t>
  </si>
  <si>
    <t>Lastead Sipsiku juurde prügimaja koos murutraktori kuuri ja tööriistade hoiukohaga</t>
  </si>
  <si>
    <t xml:space="preserve">Gümnaasiumi evakuatsiooni kaldtee </t>
  </si>
  <si>
    <t xml:space="preserve">Gümnaasiumi HEV õppekeskkonna parendamine </t>
  </si>
  <si>
    <t>Multifunktsionaalse spordiväljaku (miniareena) projekteerimine ja ehitus (omaosaluse toetus)</t>
  </si>
  <si>
    <t>Munitsipaal- ja sotsiaalkorterite projekteerimine ja ehitus</t>
  </si>
  <si>
    <t>2020 eelarve</t>
  </si>
  <si>
    <t>2020 aasta</t>
  </si>
  <si>
    <t>2021 aasta</t>
  </si>
  <si>
    <t>ok</t>
  </si>
  <si>
    <t>???</t>
  </si>
  <si>
    <t>KOHILA VALLA TEEHOIU INVESTEERINGUTE KAVA 2021-2024 (tekkepõhine)</t>
  </si>
  <si>
    <t>Kulu kokku eurodes alates 2021</t>
  </si>
  <si>
    <t>2020 täitmine</t>
  </si>
  <si>
    <t>Kuivajõe, Kääpa, Kolmnurga ja Sutlema ringtee katmine mustkattega.</t>
  </si>
  <si>
    <t>Lümandu ringteele mustkatte paigaldamine</t>
  </si>
  <si>
    <t>Kadaka</t>
  </si>
  <si>
    <t>Teeriku tee mustkatte paigaldamine</t>
  </si>
  <si>
    <t>Linda tee pindamine</t>
  </si>
  <si>
    <t>Lõuna tn kõnnitee ehitus koos sadevee ärajuhtimisega</t>
  </si>
  <si>
    <t>Posti tn pindamine Aiandi tn-ni</t>
  </si>
  <si>
    <t>Rohelise põik tn  pindamine</t>
  </si>
  <si>
    <t>Sipsiku lasteaia joonimine (seesmine laste liikluskorraldus) Sipsiku parkla joonimine ja ka muud (nt Tööstuse tänava ülekäigurajad)</t>
  </si>
  <si>
    <t>Vabaduse 1 majaesise ja parkla sadevee ärajuhtimise ning parkla laienduse ehitus</t>
  </si>
  <si>
    <t>Krimmiküla tee pindamine</t>
  </si>
  <si>
    <t>Salutaguse ja Rõõmu tee pindamine</t>
  </si>
  <si>
    <t>Ambose teele mustkate</t>
  </si>
  <si>
    <t>2025 ja edasi</t>
  </si>
  <si>
    <t>Kohila Maja ÜVK projekti omaosalus 15%, kokku summa 815000 eur</t>
  </si>
  <si>
    <t>Tervisekeskuse I korruse ümberehitlus</t>
  </si>
  <si>
    <t>Hajaasustuse programmi toetused</t>
  </si>
  <si>
    <t>Lasteaed Linnupesa katus</t>
  </si>
  <si>
    <t>Loone linnuse silla projekteerimine ja ehitus</t>
  </si>
  <si>
    <t>Siseskeitpargi rekonstrueerimine</t>
  </si>
  <si>
    <t>Paberivabriku hoone, sh korstna konserveerimine</t>
  </si>
  <si>
    <t>Hageri muuseumi katuse renoveerimine</t>
  </si>
  <si>
    <t>Kergliiklussild Ülejõe vabaajakeskusesse</t>
  </si>
  <si>
    <t>Põnnipere lasteaia hoone renoveerimine koos projekteerimisega</t>
  </si>
  <si>
    <t>Viljandi mnt 9 ruumide  rekonstrueerimine</t>
  </si>
  <si>
    <t>Tohisoo Keraamikahoone projekteerimine</t>
  </si>
  <si>
    <t>COVID-19 toetus kokku</t>
  </si>
  <si>
    <t>Teede investeeringud</t>
  </si>
  <si>
    <t xml:space="preserve">Aespa teekatete suuremahuline taastamine, ÜF projekto mitteabikõlbulik kulu </t>
  </si>
  <si>
    <t>Vilivere teetööde suuremahuline taastamine, ÜF projekti mitteabikõlbulik kulu</t>
  </si>
  <si>
    <r>
      <t>From:</t>
    </r>
    <r>
      <rPr>
        <sz val="11"/>
        <rFont val="Calibri"/>
        <family val="2"/>
      </rPr>
      <t xml:space="preserve"> Vivika Urb &lt;vivika.urb@kohilamaja.ee&gt;</t>
    </r>
  </si>
  <si>
    <r>
      <t>Sent:</t>
    </r>
    <r>
      <rPr>
        <sz val="11"/>
        <rFont val="Calibri"/>
        <family val="2"/>
      </rPr>
      <t xml:space="preserve"> kolmapäev, 21. oktoober 2020 17:03</t>
    </r>
  </si>
  <si>
    <r>
      <t>To:</t>
    </r>
    <r>
      <rPr>
        <sz val="11"/>
        <rFont val="Calibri"/>
        <family val="2"/>
      </rPr>
      <t xml:space="preserve"> Ly Mäll &lt;Ly.Mall@kohila.ee&gt;</t>
    </r>
  </si>
  <si>
    <r>
      <t>Subject:</t>
    </r>
    <r>
      <rPr>
        <sz val="11"/>
        <rFont val="Calibri"/>
        <family val="2"/>
      </rPr>
      <t xml:space="preserve"> Vilivere, Aespa projekti teetööde maksumused</t>
    </r>
  </si>
  <si>
    <t>Tere,</t>
  </si>
  <si>
    <t>Vastavalt tänasele vestlusele edastan projektijuhilt täpsustatud mitteabikõlbulike kulude (teetööde) nimekirja ja maksumused.</t>
  </si>
  <si>
    <t>Tabelist nähtub, et Aespas on teetööde maksumus 161 411 eurot ja Viliveres 169 340,75 eurot. Viliveres lisandusid hiljuti valla soovil lisatööd pindamise osas, mis mulle ei olnud teada. Kokku siis 330 751,75€, millest sellel aastal vald tasub 126 000€. Ülejäänud summa palume tasuda 2021.aastal.</t>
  </si>
  <si>
    <t>Skeitpark</t>
  </si>
  <si>
    <t>Lastead Sipsiku mänguväljak</t>
  </si>
  <si>
    <t xml:space="preserve">osakapitali suurendamine </t>
  </si>
  <si>
    <t>Aespa jäätmejaam</t>
  </si>
  <si>
    <t xml:space="preserve"> LEADER</t>
  </si>
  <si>
    <t>Kunstmuruväljakuga hall (2021 detailplaneering, projekt)</t>
  </si>
  <si>
    <t>Ei ole enam lepingut</t>
  </si>
  <si>
    <t>Omavalitsuse nimi ning määruse nr ja kuupäev</t>
  </si>
  <si>
    <t xml:space="preserve">    sh kohustused, mis  ei kajastu finantseerimistegevuses</t>
  </si>
  <si>
    <t>Vesiveski kinnistu Viliveres soetus</t>
  </si>
  <si>
    <t>lisa 3</t>
  </si>
  <si>
    <t>Gümnaasiumi vana osale katuse paigaldus, ATS signalisatsioonisüsteemi parendus, vana osa rekonstrueerimise projekt</t>
  </si>
  <si>
    <t>Ülejõe vabaaja- ja tervisespordikeskuse rajamine (terviserada)</t>
  </si>
  <si>
    <t>Kohila Vabaduse 3 renoveerimine (akende vahetus)</t>
  </si>
  <si>
    <t>Kohila raamatukogu raamatukapp õue</t>
  </si>
  <si>
    <t>INVESTEERINGUD 2022 a.</t>
  </si>
  <si>
    <t>Gümnaasiumi rekonstrueerimise projekteerimine</t>
  </si>
  <si>
    <t>Hageri muuseumi renoveerimise projekt</t>
  </si>
  <si>
    <t>Lastepark Kohila alevis</t>
  </si>
  <si>
    <t>Hageri väliõppetuba - kaasav eelarve</t>
  </si>
  <si>
    <t>Investeeringute riigihangete korraldamise teenuse ost</t>
  </si>
  <si>
    <t xml:space="preserve">Hajaasustuse programmi toetused </t>
  </si>
  <si>
    <t xml:space="preserve">Lasteaed Linnupesa katuse projekt </t>
  </si>
  <si>
    <t>Kunstmuruväljakuga halli eskiisprojekt</t>
  </si>
  <si>
    <t>Angerja linnuse katustamise projekt ja osaline konserveerimine</t>
  </si>
  <si>
    <t>Aespa jäätmepunkt</t>
  </si>
  <si>
    <t>Tohisoo mõisa hüdroisolatsioon, fassaadi renoveerimine</t>
  </si>
  <si>
    <t>Lasteaed Männi mängulinnak</t>
  </si>
  <si>
    <t>Jrk</t>
  </si>
  <si>
    <t>Kokku, €</t>
  </si>
  <si>
    <t>Kinnistu omandamine</t>
  </si>
  <si>
    <t>Sipsiku lasteaia vundamendi hüdroisolatsioon, veetorustiku ja soojustamise projekt</t>
  </si>
  <si>
    <t>Lasteaed Sipsik prügimaja ehitus (2021st a ületulev)</t>
  </si>
  <si>
    <t>Lasteaed Linnupesa saalikapp (2021st a ületulev)</t>
  </si>
  <si>
    <t>Multifunktsionaalse sotsiaalkeskuse rajamine olemasolevate ruumide baasil, Vabaduse 1</t>
  </si>
  <si>
    <t xml:space="preserve">Aespa lasteaia ehitus </t>
  </si>
  <si>
    <t>Gümnaasiumi vana osa akende vahetus (2021st a ületulev)</t>
  </si>
  <si>
    <t>Põnnipere lasteaia hoone renoveerimise projekt (audit)</t>
  </si>
  <si>
    <t xml:space="preserve">Tööstuse 7 (saun) peasissekäigu varikatuse, ukse ja trepi ehitus </t>
  </si>
  <si>
    <t xml:space="preserve">Tee pikkus, m </t>
  </si>
  <si>
    <t>Summa €</t>
  </si>
  <si>
    <t>Mäevana tee rekonstrueerimise projekteerimine</t>
  </si>
  <si>
    <t>Mäevana tee valgustuse rajamine ja sadevee rekonstrueerimine</t>
  </si>
  <si>
    <t>Vana-Aespa külatee teealuse ehituse jätkamine ja 2x pindamine (bussiliin)</t>
  </si>
  <si>
    <t>Raasi tee aluse ehitus ja 2x pindamine</t>
  </si>
  <si>
    <t>Kapa tn kõnnitee projekteerimine</t>
  </si>
  <si>
    <t>Raudtee ja Kapa tn ristmiku peatumiskohtade rajamine</t>
  </si>
  <si>
    <t>Lõuna tn rekonstrueerimisprojekti tellimine</t>
  </si>
  <si>
    <t>Vabaduse platsi projekt Lastepargi parkla kivisillutis (projekti toetus)</t>
  </si>
  <si>
    <t>Kapa männiku kõnnitee ehitus</t>
  </si>
  <si>
    <t>Kiisa-Kohila</t>
  </si>
  <si>
    <t>Kiisa-Kohila kergliiklustee projekteerimine</t>
  </si>
  <si>
    <t>Hageri-Kohila</t>
  </si>
  <si>
    <t>Hageri- Kohila riigitee rekonstrueerimine Transpordiametiga</t>
  </si>
  <si>
    <t>Nurmejala tee 2x pindamine</t>
  </si>
  <si>
    <t>Salutaguse tee rekonstrueerimine (Urgeõie- 2021a. pinnatud lõik) ja 2x pindamine</t>
  </si>
  <si>
    <t>Kergliiklustee ehitus KOV panus (UPS)</t>
  </si>
  <si>
    <t>Kergliiklustee toetusmeede (UPS)</t>
  </si>
  <si>
    <t>Nurme tn teekatte rekonstrueerimine (MÖSSi meetodil)</t>
  </si>
  <si>
    <t>Aiandi tn teekatte rekonstrueerimine Jõe 15 juures (MÖSSi meetodil)</t>
  </si>
  <si>
    <t>Teede hooldus ja jooksev remont, sh tolmutõrje, greiderdamine, teeäärte niitmine, teede markeerimine, kruusakatte lisamine, aukude parandamine, teeregistritööd, kraavide ja truupide puhastus, THI kava tellimine</t>
  </si>
  <si>
    <t>Kohila Vallavolikogu 03.03.2022. a määruse nr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</si>
</sst>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164" formatCode="_-* #,##0.00\ _€_-;\-* #,##0.00\ _€_-;_-* &quot;-&quot;??\ _€_-;_-@_-"/>
    <numFmt numFmtId="165" formatCode="_-* #,##0.00\ &quot;kr&quot;_-;\-* #,##0.00\ &quot;kr&quot;_-;_-* &quot;-&quot;??\ &quot;kr&quot;_-;_-@_-"/>
    <numFmt numFmtId="166" formatCode="_-* #,##0.00\ _k_r_-;\-* #,##0.00\ _k_r_-;_-* &quot;-&quot;??\ _k_r_-;_-@_-"/>
    <numFmt numFmtId="167" formatCode="0.0%"/>
    <numFmt numFmtId="168" formatCode="0.000"/>
    <numFmt numFmtId="169" formatCode="#,##0.0"/>
    <numFmt numFmtId="170" formatCode="_-* #,##0.00&quot; kr&quot;_-;\-* #,##0.00&quot; kr&quot;_-;_-* \-??&quot; kr&quot;_-;_-@_-"/>
    <numFmt numFmtId="171" formatCode="#,##0.000"/>
    <numFmt numFmtId="172" formatCode="_(&quot;kr&quot;* #,##0.00_);_(&quot;kr&quot;* \(#,##0.00\);_(&quot;kr&quot;* &quot;-&quot;??_);_(@_)"/>
    <numFmt numFmtId="173" formatCode="_(* #,##0.00_);_(* \(#,##0.00\);_(* &quot;-&quot;??_);_(@_)"/>
    <numFmt numFmtId="174" formatCode="[$-425]General"/>
    <numFmt numFmtId="175" formatCode="#,##0.00&quot; &quot;[$kr-425];[Red]&quot;-&quot;#,##0.00&quot; &quot;[$kr-425]"/>
    <numFmt numFmtId="176" formatCode="[$-425]0%"/>
  </numFmts>
  <fonts count="162"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font>
    <font>
      <sz val="10"/>
      <name val="Times New Roman"/>
      <family val="1"/>
      <charset val="186"/>
    </font>
    <font>
      <sz val="8"/>
      <name val="Arial"/>
      <family val="2"/>
      <charset val="186"/>
    </font>
    <font>
      <b/>
      <sz val="10"/>
      <name val="Arial"/>
      <family val="2"/>
    </font>
    <font>
      <sz val="10"/>
      <name val="Arial"/>
      <family val="2"/>
      <charset val="186"/>
    </font>
    <font>
      <sz val="10"/>
      <name val="Arial"/>
      <family val="2"/>
    </font>
    <font>
      <b/>
      <sz val="10"/>
      <name val="Arial"/>
      <family val="2"/>
      <charset val="186"/>
    </font>
    <font>
      <b/>
      <sz val="8"/>
      <color indexed="81"/>
      <name val="Tahoma"/>
      <family val="2"/>
      <charset val="186"/>
    </font>
    <font>
      <sz val="8"/>
      <color indexed="81"/>
      <name val="Tahoma"/>
      <family val="2"/>
      <charset val="186"/>
    </font>
    <font>
      <sz val="8"/>
      <name val="Arial"/>
      <family val="2"/>
    </font>
    <font>
      <b/>
      <sz val="10"/>
      <name val="Arial"/>
      <family val="2"/>
      <charset val="186"/>
    </font>
    <font>
      <b/>
      <sz val="9"/>
      <name val="Arial"/>
      <family val="2"/>
    </font>
    <font>
      <sz val="9"/>
      <name val="Arial"/>
      <family val="2"/>
    </font>
    <font>
      <b/>
      <sz val="9"/>
      <name val="Arial"/>
      <family val="2"/>
      <charset val="186"/>
    </font>
    <font>
      <sz val="11"/>
      <color indexed="8"/>
      <name val="Calibri"/>
      <family val="2"/>
      <charset val="186"/>
    </font>
    <font>
      <sz val="11"/>
      <color indexed="9"/>
      <name val="Calibri"/>
      <family val="2"/>
      <charset val="186"/>
    </font>
    <font>
      <b/>
      <sz val="11"/>
      <color indexed="52"/>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8"/>
      <name val="Calibri"/>
      <family val="2"/>
      <charset val="186"/>
    </font>
    <font>
      <b/>
      <sz val="11"/>
      <color indexed="9"/>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i/>
      <sz val="11"/>
      <color indexed="23"/>
      <name val="Calibri"/>
      <family val="2"/>
      <charset val="186"/>
    </font>
    <font>
      <sz val="11"/>
      <color indexed="62"/>
      <name val="Calibri"/>
      <family val="2"/>
      <charset val="186"/>
    </font>
    <font>
      <b/>
      <sz val="11"/>
      <color indexed="63"/>
      <name val="Calibri"/>
      <family val="2"/>
      <charset val="186"/>
    </font>
    <font>
      <b/>
      <sz val="9"/>
      <color indexed="81"/>
      <name val="Tahoma"/>
      <family val="2"/>
      <charset val="186"/>
    </font>
    <font>
      <sz val="9"/>
      <color indexed="81"/>
      <name val="Tahoma"/>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0"/>
      <name val="Arial"/>
      <family val="2"/>
      <charset val="186"/>
    </font>
    <font>
      <sz val="10"/>
      <name val="Arial"/>
      <family val="2"/>
      <charset val="186"/>
    </font>
    <font>
      <sz val="11"/>
      <color theme="1"/>
      <name val="Calibri"/>
      <family val="2"/>
      <charset val="186"/>
      <scheme val="minor"/>
    </font>
    <font>
      <sz val="10"/>
      <color rgb="FFFF0000"/>
      <name val="Arial"/>
      <family val="2"/>
    </font>
    <font>
      <sz val="10"/>
      <name val="Arial"/>
      <family val="2"/>
      <charset val="186"/>
    </font>
    <font>
      <sz val="11"/>
      <color rgb="FF000000"/>
      <name val="Calibri"/>
      <family val="2"/>
      <charset val="186"/>
    </font>
    <font>
      <b/>
      <i/>
      <sz val="16"/>
      <color rgb="FF000000"/>
      <name val="Calibri"/>
      <family val="2"/>
      <charset val="186"/>
    </font>
    <font>
      <b/>
      <i/>
      <u/>
      <sz val="11"/>
      <color rgb="FF000000"/>
      <name val="Calibri"/>
      <family val="2"/>
      <charset val="186"/>
    </font>
    <font>
      <sz val="11"/>
      <color theme="1"/>
      <name val="Calibri"/>
      <family val="2"/>
      <scheme val="minor"/>
    </font>
    <font>
      <sz val="11"/>
      <color indexed="8"/>
      <name val="Calibri"/>
      <family val="2"/>
    </font>
    <font>
      <sz val="10"/>
      <name val="Arial"/>
      <family val="2"/>
      <charset val="186"/>
    </font>
    <font>
      <sz val="10"/>
      <name val="Arial"/>
      <family val="2"/>
      <charset val="186"/>
    </font>
    <font>
      <sz val="11"/>
      <color theme="1"/>
      <name val="Arial"/>
      <family val="2"/>
      <charset val="186"/>
    </font>
    <font>
      <b/>
      <i/>
      <sz val="16"/>
      <color theme="1"/>
      <name val="Arial"/>
      <family val="2"/>
      <charset val="186"/>
    </font>
    <font>
      <b/>
      <i/>
      <u/>
      <sz val="11"/>
      <color theme="1"/>
      <name val="Arial"/>
      <family val="2"/>
      <charset val="186"/>
    </font>
    <font>
      <sz val="11"/>
      <color indexed="8"/>
      <name val="Arial"/>
      <family val="2"/>
      <charset val="186"/>
    </font>
    <font>
      <b/>
      <i/>
      <sz val="16"/>
      <color indexed="8"/>
      <name val="Arial"/>
      <family val="2"/>
      <charset val="186"/>
    </font>
    <font>
      <b/>
      <i/>
      <u/>
      <sz val="11"/>
      <color indexed="8"/>
      <name val="Arial"/>
      <family val="2"/>
      <charset val="186"/>
    </font>
    <font>
      <sz val="10"/>
      <name val="Arial"/>
      <family val="2"/>
      <charset val="186"/>
    </font>
    <font>
      <sz val="9"/>
      <color indexed="81"/>
      <name val="Segoe UI"/>
      <family val="2"/>
      <charset val="186"/>
    </font>
    <font>
      <b/>
      <sz val="9"/>
      <color indexed="81"/>
      <name val="Segoe UI"/>
      <family val="2"/>
      <charset val="186"/>
    </font>
    <font>
      <b/>
      <sz val="18"/>
      <color indexed="62"/>
      <name val="Cambria"/>
      <family val="2"/>
      <charset val="186"/>
    </font>
    <font>
      <sz val="12"/>
      <color rgb="FF000000"/>
      <name val="Calibri"/>
      <family val="2"/>
      <charset val="186"/>
    </font>
    <font>
      <b/>
      <sz val="10"/>
      <name val="Calibri"/>
      <family val="2"/>
      <charset val="186"/>
      <scheme val="minor"/>
    </font>
    <font>
      <sz val="10"/>
      <name val="Calibri"/>
      <family val="2"/>
      <charset val="186"/>
      <scheme val="minor"/>
    </font>
    <font>
      <i/>
      <sz val="8"/>
      <name val="Arial"/>
      <family val="2"/>
      <charset val="186"/>
    </font>
    <font>
      <b/>
      <i/>
      <sz val="8"/>
      <name val="Arial"/>
      <family val="2"/>
      <charset val="186"/>
    </font>
    <font>
      <sz val="8"/>
      <color indexed="8"/>
      <name val="Arial"/>
      <family val="2"/>
      <charset val="186"/>
    </font>
    <font>
      <b/>
      <u/>
      <sz val="10"/>
      <name val="Arial"/>
      <family val="2"/>
      <charset val="186"/>
    </font>
    <font>
      <b/>
      <sz val="10"/>
      <color indexed="10"/>
      <name val="Arial"/>
      <family val="2"/>
      <charset val="186"/>
    </font>
    <font>
      <sz val="10"/>
      <color theme="1"/>
      <name val="Calibri"/>
      <family val="2"/>
      <charset val="186"/>
      <scheme val="minor"/>
    </font>
    <font>
      <sz val="10"/>
      <color rgb="FFFF0000"/>
      <name val="Calibri"/>
      <family val="2"/>
      <charset val="186"/>
      <scheme val="minor"/>
    </font>
    <font>
      <b/>
      <sz val="10"/>
      <color rgb="FFFF0000"/>
      <name val="Arial"/>
      <family val="2"/>
    </font>
    <font>
      <sz val="11"/>
      <name val="Calibri"/>
      <family val="2"/>
    </font>
    <font>
      <sz val="9"/>
      <color indexed="81"/>
      <name val="Tahoma"/>
      <family val="2"/>
    </font>
    <font>
      <b/>
      <sz val="9"/>
      <color indexed="81"/>
      <name val="Tahoma"/>
      <family val="2"/>
    </font>
    <font>
      <b/>
      <sz val="11"/>
      <name val="Calibri"/>
      <family val="2"/>
    </font>
    <font>
      <b/>
      <sz val="10"/>
      <name val="Calibri"/>
      <family val="2"/>
      <scheme val="minor"/>
    </font>
    <font>
      <sz val="10"/>
      <color rgb="FF00B050"/>
      <name val="Calibri"/>
      <family val="2"/>
      <charset val="186"/>
      <scheme val="minor"/>
    </font>
    <font>
      <sz val="11"/>
      <color rgb="FF000000"/>
      <name val="Calibri"/>
      <family val="2"/>
      <scheme val="minor"/>
    </font>
    <font>
      <sz val="10"/>
      <color rgb="FF000000"/>
      <name val="Calibri"/>
      <family val="2"/>
      <scheme val="minor"/>
    </font>
    <font>
      <sz val="10"/>
      <color theme="1"/>
      <name val="Calibri"/>
      <family val="2"/>
      <scheme val="minor"/>
    </font>
    <font>
      <sz val="10"/>
      <name val="Calibri"/>
      <family val="2"/>
      <scheme val="minor"/>
    </font>
    <font>
      <sz val="10"/>
      <color rgb="FF0070C0"/>
      <name val="Calibri"/>
      <family val="2"/>
      <charset val="186"/>
      <scheme val="minor"/>
    </font>
    <font>
      <sz val="10"/>
      <color rgb="FFC00000"/>
      <name val="Calibri"/>
      <family val="2"/>
      <charset val="186"/>
      <scheme val="minor"/>
    </font>
    <font>
      <b/>
      <sz val="12"/>
      <name val="Calibri"/>
      <family val="2"/>
      <scheme val="minor"/>
    </font>
    <font>
      <b/>
      <sz val="12"/>
      <name val="Times New Roman"/>
      <family val="1"/>
    </font>
    <font>
      <sz val="11"/>
      <name val="Times New Roman"/>
      <family val="1"/>
    </font>
    <font>
      <b/>
      <sz val="11"/>
      <name val="Times New Roman"/>
      <family val="1"/>
    </font>
  </fonts>
  <fills count="60">
    <fill>
      <patternFill patternType="none"/>
    </fill>
    <fill>
      <patternFill patternType="gray125"/>
    </fill>
    <fill>
      <patternFill patternType="solid">
        <fgColor indexed="31"/>
      </patternFill>
    </fill>
    <fill>
      <patternFill patternType="solid">
        <fgColor indexed="9"/>
        <bgColor indexed="26"/>
      </patternFill>
    </fill>
    <fill>
      <patternFill patternType="solid">
        <fgColor indexed="45"/>
      </patternFill>
    </fill>
    <fill>
      <patternFill patternType="solid">
        <fgColor indexed="47"/>
        <bgColor indexed="22"/>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4"/>
      </patternFill>
    </fill>
    <fill>
      <patternFill patternType="solid">
        <fgColor indexed="22"/>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43"/>
        <bgColor indexed="26"/>
      </patternFill>
    </fill>
    <fill>
      <patternFill patternType="solid">
        <fgColor indexed="44"/>
        <bgColor indexed="31"/>
      </patternFill>
    </fill>
    <fill>
      <patternFill patternType="solid">
        <fgColor indexed="51"/>
      </patternFill>
    </fill>
    <fill>
      <patternFill patternType="solid">
        <fgColor indexed="30"/>
      </patternFill>
    </fill>
    <fill>
      <patternFill patternType="solid">
        <fgColor indexed="49"/>
        <bgColor indexed="4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indexed="26"/>
      </patternFill>
    </fill>
    <fill>
      <patternFill patternType="solid">
        <fgColor indexed="43"/>
      </patternFill>
    </fill>
    <fill>
      <patternFill patternType="solid">
        <fgColor indexed="41"/>
        <bgColor indexed="64"/>
      </patternFill>
    </fill>
    <fill>
      <patternFill patternType="solid">
        <fgColor indexed="15"/>
        <bgColor indexed="64"/>
      </patternFill>
    </fill>
    <fill>
      <patternFill patternType="solid">
        <fgColor theme="8" tint="0.79998168889431442"/>
        <bgColor indexed="64"/>
      </patternFill>
    </fill>
    <fill>
      <patternFill patternType="solid">
        <fgColor rgb="FF00FFFF"/>
        <bgColor indexed="64"/>
      </patternFill>
    </fill>
    <fill>
      <patternFill patternType="solid">
        <fgColor theme="0"/>
        <bgColor indexed="64"/>
      </patternFill>
    </fill>
    <fill>
      <patternFill patternType="solid">
        <fgColor theme="8" tint="0.59999389629810485"/>
        <bgColor indexed="64"/>
      </patternFill>
    </fill>
    <fill>
      <patternFill patternType="solid">
        <fgColor rgb="FFD9E1F2"/>
        <bgColor indexed="64"/>
      </patternFill>
    </fill>
    <fill>
      <patternFill patternType="solid">
        <fgColor rgb="FFFFFF00"/>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66FF33"/>
        <bgColor indexed="64"/>
      </patternFill>
    </fill>
    <fill>
      <patternFill patternType="solid">
        <fgColor indexed="14"/>
        <bgColor indexed="64"/>
      </patternFill>
    </fill>
    <fill>
      <patternFill patternType="solid">
        <fgColor theme="0" tint="-0.34998626667073579"/>
        <bgColor indexed="64"/>
      </patternFill>
    </fill>
    <fill>
      <patternFill patternType="solid">
        <fgColor rgb="FFFFFF99"/>
        <bgColor indexed="64"/>
      </patternFill>
    </fill>
    <fill>
      <patternFill patternType="solid">
        <fgColor theme="9" tint="0.79998168889431442"/>
        <bgColor indexed="64"/>
      </patternFill>
    </fill>
    <fill>
      <patternFill patternType="solid">
        <fgColor rgb="FFC5D9F1"/>
        <bgColor indexed="64"/>
      </patternFill>
    </fill>
    <fill>
      <patternFill patternType="solid">
        <fgColor rgb="FFCCFFCC"/>
        <bgColor indexed="64"/>
      </patternFill>
    </fill>
    <fill>
      <patternFill patternType="solid">
        <fgColor rgb="FFCCFFFF"/>
        <bgColor indexed="64"/>
      </patternFill>
    </fill>
    <fill>
      <patternFill patternType="solid">
        <fgColor rgb="FFDAEEF3"/>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medium">
        <color indexed="64"/>
      </bottom>
      <diagonal/>
    </border>
    <border>
      <left style="thin">
        <color indexed="8"/>
      </left>
      <right style="thin">
        <color indexed="64"/>
      </right>
      <top style="medium">
        <color indexed="8"/>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top style="medium">
        <color indexed="64"/>
      </top>
      <bottom style="medium">
        <color indexed="8"/>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thin">
        <color indexed="8"/>
      </left>
      <right/>
      <top/>
      <bottom style="medium">
        <color indexed="64"/>
      </bottom>
      <diagonal/>
    </border>
    <border>
      <left/>
      <right/>
      <top style="thin">
        <color indexed="64"/>
      </top>
      <bottom style="thin">
        <color indexed="64"/>
      </bottom>
      <diagonal/>
    </border>
    <border>
      <left/>
      <right style="medium">
        <color indexed="8"/>
      </right>
      <top style="medium">
        <color indexed="64"/>
      </top>
      <bottom style="medium">
        <color indexed="8"/>
      </bottom>
      <diagonal/>
    </border>
    <border>
      <left/>
      <right/>
      <top style="thin">
        <color indexed="64"/>
      </top>
      <bottom/>
      <diagonal/>
    </border>
    <border>
      <left/>
      <right/>
      <top style="thin">
        <color indexed="49"/>
      </top>
      <bottom style="double">
        <color indexed="49"/>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8"/>
      </top>
      <bottom style="medium">
        <color indexed="8"/>
      </bottom>
      <diagonal/>
    </border>
    <border>
      <left style="medium">
        <color indexed="64"/>
      </left>
      <right style="medium">
        <color indexed="64"/>
      </right>
      <top style="medium">
        <color indexed="64"/>
      </top>
      <bottom/>
      <diagonal/>
    </border>
    <border>
      <left style="thin">
        <color indexed="8"/>
      </left>
      <right style="thin">
        <color indexed="64"/>
      </right>
      <top/>
      <bottom style="medium">
        <color indexed="64"/>
      </bottom>
      <diagonal/>
    </border>
    <border>
      <left style="medium">
        <color indexed="64"/>
      </left>
      <right style="thin">
        <color indexed="8"/>
      </right>
      <top style="medium">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8"/>
      </left>
      <right/>
      <top style="thin">
        <color indexed="8"/>
      </top>
      <bottom/>
      <diagonal/>
    </border>
    <border>
      <left style="medium">
        <color indexed="8"/>
      </left>
      <right style="medium">
        <color indexed="8"/>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182">
    <xf numFmtId="0" fontId="0" fillId="0" borderId="0"/>
    <xf numFmtId="0" fontId="91" fillId="3" borderId="0" applyNumberFormat="0" applyBorder="0" applyAlignment="0" applyProtection="0"/>
    <xf numFmtId="0" fontId="91" fillId="5" borderId="0" applyNumberFormat="0" applyBorder="0" applyAlignment="0" applyProtection="0"/>
    <xf numFmtId="0" fontId="91" fillId="7" borderId="0" applyNumberFormat="0" applyBorder="0" applyAlignment="0" applyProtection="0"/>
    <xf numFmtId="0" fontId="91" fillId="3" borderId="0" applyNumberFormat="0" applyBorder="0" applyAlignment="0" applyProtection="0"/>
    <xf numFmtId="0" fontId="91" fillId="10" borderId="0" applyNumberFormat="0" applyBorder="0" applyAlignment="0" applyProtection="0"/>
    <xf numFmtId="0" fontId="91" fillId="5" borderId="0" applyNumberFormat="0" applyBorder="0" applyAlignment="0" applyProtection="0"/>
    <xf numFmtId="0" fontId="91" fillId="2" borderId="0" applyNumberFormat="0" applyBorder="0" applyAlignment="0" applyProtection="0"/>
    <xf numFmtId="0" fontId="91" fillId="4" borderId="0" applyNumberFormat="0" applyBorder="0" applyAlignment="0" applyProtection="0"/>
    <xf numFmtId="0" fontId="91" fillId="6" borderId="0" applyNumberFormat="0" applyBorder="0" applyAlignment="0" applyProtection="0"/>
    <xf numFmtId="0" fontId="91" fillId="8" borderId="0" applyNumberFormat="0" applyBorder="0" applyAlignment="0" applyProtection="0"/>
    <xf numFmtId="0" fontId="91" fillId="9" borderId="0" applyNumberFormat="0" applyBorder="0" applyAlignment="0" applyProtection="0"/>
    <xf numFmtId="0" fontId="91" fillId="11" borderId="0" applyNumberFormat="0" applyBorder="0" applyAlignment="0" applyProtection="0"/>
    <xf numFmtId="0" fontId="91" fillId="13" borderId="0" applyNumberFormat="0" applyBorder="0" applyAlignment="0" applyProtection="0"/>
    <xf numFmtId="0" fontId="91" fillId="15" borderId="0" applyNumberFormat="0" applyBorder="0" applyAlignment="0" applyProtection="0"/>
    <xf numFmtId="0" fontId="91" fillId="17" borderId="0" applyNumberFormat="0" applyBorder="0" applyAlignment="0" applyProtection="0"/>
    <xf numFmtId="0" fontId="91" fillId="13" borderId="0" applyNumberFormat="0" applyBorder="0" applyAlignment="0" applyProtection="0"/>
    <xf numFmtId="0" fontId="91" fillId="18" borderId="0" applyNumberFormat="0" applyBorder="0" applyAlignment="0" applyProtection="0"/>
    <xf numFmtId="0" fontId="91" fillId="5" borderId="0" applyNumberFormat="0" applyBorder="0" applyAlignment="0" applyProtection="0"/>
    <xf numFmtId="0" fontId="91" fillId="12" borderId="0" applyNumberFormat="0" applyBorder="0" applyAlignment="0" applyProtection="0"/>
    <xf numFmtId="0" fontId="91" fillId="14" borderId="0" applyNumberFormat="0" applyBorder="0" applyAlignment="0" applyProtection="0"/>
    <xf numFmtId="0" fontId="91" fillId="16" borderId="0" applyNumberFormat="0" applyBorder="0" applyAlignment="0" applyProtection="0"/>
    <xf numFmtId="0" fontId="91" fillId="8" borderId="0" applyNumberFormat="0" applyBorder="0" applyAlignment="0" applyProtection="0"/>
    <xf numFmtId="0" fontId="91" fillId="12" borderId="0" applyNumberFormat="0" applyBorder="0" applyAlignment="0" applyProtection="0"/>
    <xf numFmtId="0" fontId="91" fillId="19" borderId="0" applyNumberFormat="0" applyBorder="0" applyAlignment="0" applyProtection="0"/>
    <xf numFmtId="0" fontId="92" fillId="21" borderId="0" applyNumberFormat="0" applyBorder="0" applyAlignment="0" applyProtection="0"/>
    <xf numFmtId="0" fontId="92" fillId="15" borderId="0" applyNumberFormat="0" applyBorder="0" applyAlignment="0" applyProtection="0"/>
    <xf numFmtId="0" fontId="92" fillId="17" borderId="0" applyNumberFormat="0" applyBorder="0" applyAlignment="0" applyProtection="0"/>
    <xf numFmtId="0" fontId="92" fillId="13" borderId="0" applyNumberFormat="0" applyBorder="0" applyAlignment="0" applyProtection="0"/>
    <xf numFmtId="0" fontId="92" fillId="21" borderId="0" applyNumberFormat="0" applyBorder="0" applyAlignment="0" applyProtection="0"/>
    <xf numFmtId="0" fontId="92" fillId="5" borderId="0" applyNumberFormat="0" applyBorder="0" applyAlignment="0" applyProtection="0"/>
    <xf numFmtId="0" fontId="92" fillId="20" borderId="0" applyNumberFormat="0" applyBorder="0" applyAlignment="0" applyProtection="0"/>
    <xf numFmtId="0" fontId="92" fillId="14" borderId="0" applyNumberFormat="0" applyBorder="0" applyAlignment="0" applyProtection="0"/>
    <xf numFmtId="0" fontId="92" fillId="16" borderId="0" applyNumberFormat="0" applyBorder="0" applyAlignment="0" applyProtection="0"/>
    <xf numFmtId="0" fontId="92" fillId="22" borderId="0" applyNumberFormat="0" applyBorder="0" applyAlignment="0" applyProtection="0"/>
    <xf numFmtId="0" fontId="92" fillId="23" borderId="0" applyNumberFormat="0" applyBorder="0" applyAlignment="0" applyProtection="0"/>
    <xf numFmtId="0" fontId="92" fillId="24" borderId="0" applyNumberFormat="0" applyBorder="0" applyAlignment="0" applyProtection="0"/>
    <xf numFmtId="0" fontId="92" fillId="21" borderId="0" applyNumberFormat="0" applyBorder="0" applyAlignment="0" applyProtection="0"/>
    <xf numFmtId="0" fontId="92" fillId="27" borderId="0" applyNumberFormat="0" applyBorder="0" applyAlignment="0" applyProtection="0"/>
    <xf numFmtId="0" fontId="92" fillId="29" borderId="0" applyNumberFormat="0" applyBorder="0" applyAlignment="0" applyProtection="0"/>
    <xf numFmtId="0" fontId="92" fillId="30" borderId="0" applyNumberFormat="0" applyBorder="0" applyAlignment="0" applyProtection="0"/>
    <xf numFmtId="0" fontId="92" fillId="21" borderId="0" applyNumberFormat="0" applyBorder="0" applyAlignment="0" applyProtection="0"/>
    <xf numFmtId="0" fontId="92" fillId="32" borderId="0" applyNumberFormat="0" applyBorder="0" applyAlignment="0" applyProtection="0"/>
    <xf numFmtId="0" fontId="93" fillId="33" borderId="1" applyNumberFormat="0" applyAlignment="0" applyProtection="0"/>
    <xf numFmtId="0" fontId="94" fillId="34" borderId="0" applyNumberFormat="0" applyBorder="0" applyAlignment="0" applyProtection="0"/>
    <xf numFmtId="0" fontId="98" fillId="36" borderId="2" applyNumberFormat="0" applyAlignment="0" applyProtection="0"/>
    <xf numFmtId="166" fontId="81" fillId="0" borderId="0" applyFont="0" applyFill="0" applyBorder="0" applyAlignment="0" applyProtection="0"/>
    <xf numFmtId="166" fontId="113" fillId="0" borderId="0" applyFont="0" applyFill="0" applyBorder="0" applyAlignment="0" applyProtection="0"/>
    <xf numFmtId="166" fontId="81" fillId="0" borderId="0" applyFont="0" applyFill="0" applyBorder="0" applyAlignment="0" applyProtection="0"/>
    <xf numFmtId="166" fontId="115" fillId="0" borderId="0" applyFont="0" applyFill="0" applyBorder="0" applyAlignment="0" applyProtection="0"/>
    <xf numFmtId="166" fontId="81" fillId="0" borderId="0" applyFont="0" applyFill="0" applyBorder="0" applyAlignment="0" applyProtection="0"/>
    <xf numFmtId="166" fontId="114" fillId="0" borderId="0" applyFont="0" applyFill="0" applyBorder="0" applyAlignment="0" applyProtection="0"/>
    <xf numFmtId="170" fontId="81" fillId="0" borderId="0" applyFill="0" applyBorder="0" applyAlignment="0" applyProtection="0"/>
    <xf numFmtId="165" fontId="113" fillId="0" borderId="0" applyFont="0" applyFill="0" applyBorder="0" applyAlignment="0" applyProtection="0"/>
    <xf numFmtId="165" fontId="114" fillId="0" borderId="0" applyFont="0" applyFill="0" applyBorder="0" applyAlignment="0" applyProtection="0"/>
    <xf numFmtId="0" fontId="105" fillId="0" borderId="0" applyNumberFormat="0" applyFill="0" applyBorder="0" applyAlignment="0" applyProtection="0"/>
    <xf numFmtId="0" fontId="95" fillId="37" borderId="0" applyNumberFormat="0" applyBorder="0" applyAlignment="0" applyProtection="0"/>
    <xf numFmtId="0" fontId="94" fillId="4" borderId="0" applyNumberFormat="0" applyBorder="0" applyAlignment="0" applyProtection="0"/>
    <xf numFmtId="0" fontId="95" fillId="6" borderId="0" applyNumberFormat="0" applyBorder="0" applyAlignment="0" applyProtection="0"/>
    <xf numFmtId="0" fontId="110" fillId="0" borderId="4" applyNumberFormat="0" applyFill="0" applyAlignment="0" applyProtection="0"/>
    <xf numFmtId="0" fontId="111" fillId="0" borderId="5" applyNumberFormat="0" applyFill="0" applyAlignment="0" applyProtection="0"/>
    <xf numFmtId="0" fontId="112" fillId="0" borderId="7" applyNumberFormat="0" applyFill="0" applyAlignment="0" applyProtection="0"/>
    <xf numFmtId="0" fontId="112" fillId="0" borderId="0" applyNumberFormat="0" applyFill="0" applyBorder="0" applyAlignment="0" applyProtection="0"/>
    <xf numFmtId="0" fontId="96" fillId="0" borderId="0" applyNumberFormat="0" applyFill="0" applyBorder="0" applyAlignment="0" applyProtection="0"/>
    <xf numFmtId="0" fontId="106" fillId="5" borderId="1" applyNumberFormat="0" applyAlignment="0" applyProtection="0"/>
    <xf numFmtId="0" fontId="97" fillId="0" borderId="8" applyNumberFormat="0" applyFill="0" applyAlignment="0" applyProtection="0"/>
    <xf numFmtId="0" fontId="98" fillId="35" borderId="2" applyNumberFormat="0" applyAlignment="0" applyProtection="0"/>
    <xf numFmtId="0" fontId="99" fillId="0" borderId="9" applyNumberFormat="0" applyFill="0" applyAlignment="0" applyProtection="0"/>
    <xf numFmtId="0" fontId="81" fillId="38" borderId="10" applyNumberFormat="0" applyFont="0" applyAlignment="0" applyProtection="0"/>
    <xf numFmtId="0" fontId="100" fillId="39" borderId="0" applyNumberFormat="0" applyBorder="0" applyAlignment="0" applyProtection="0"/>
    <xf numFmtId="0" fontId="76" fillId="0" borderId="0"/>
    <xf numFmtId="0" fontId="81" fillId="0" borderId="0"/>
    <xf numFmtId="0" fontId="81" fillId="0" borderId="0"/>
    <xf numFmtId="0" fontId="113" fillId="0" borderId="0"/>
    <xf numFmtId="0" fontId="81" fillId="0" borderId="0"/>
    <xf numFmtId="0" fontId="115" fillId="0" borderId="0"/>
    <xf numFmtId="0" fontId="81" fillId="0" borderId="0"/>
    <xf numFmtId="0" fontId="81" fillId="0" borderId="0"/>
    <xf numFmtId="0" fontId="78" fillId="0" borderId="0"/>
    <xf numFmtId="0" fontId="107" fillId="3" borderId="11" applyNumberFormat="0" applyAlignment="0" applyProtection="0"/>
    <xf numFmtId="0" fontId="101" fillId="0" borderId="0" applyNumberFormat="0" applyFill="0" applyBorder="0" applyAlignment="0" applyProtection="0"/>
    <xf numFmtId="0" fontId="102" fillId="0" borderId="3" applyNumberFormat="0" applyFill="0" applyAlignment="0" applyProtection="0"/>
    <xf numFmtId="0" fontId="103" fillId="0" borderId="5" applyNumberFormat="0" applyFill="0" applyAlignment="0" applyProtection="0"/>
    <xf numFmtId="0" fontId="104" fillId="0" borderId="6" applyNumberFormat="0" applyFill="0" applyAlignment="0" applyProtection="0"/>
    <xf numFmtId="0" fontId="104" fillId="0" borderId="0" applyNumberFormat="0" applyFill="0" applyBorder="0" applyAlignment="0" applyProtection="0"/>
    <xf numFmtId="9" fontId="76" fillId="0" borderId="0" applyFont="0" applyFill="0" applyBorder="0" applyAlignment="0" applyProtection="0"/>
    <xf numFmtId="9" fontId="81" fillId="0" borderId="0" applyFont="0" applyFill="0" applyBorder="0" applyAlignment="0" applyProtection="0"/>
    <xf numFmtId="9" fontId="113" fillId="0" borderId="0" applyFont="0" applyFill="0" applyBorder="0" applyAlignment="0" applyProtection="0"/>
    <xf numFmtId="9" fontId="81" fillId="0" borderId="0" applyFont="0" applyFill="0" applyBorder="0" applyAlignment="0" applyProtection="0"/>
    <xf numFmtId="9" fontId="115" fillId="0" borderId="0" applyFont="0" applyFill="0" applyBorder="0" applyAlignment="0" applyProtection="0"/>
    <xf numFmtId="9" fontId="81" fillId="0" borderId="0" applyFont="0" applyFill="0" applyBorder="0" applyAlignment="0" applyProtection="0"/>
    <xf numFmtId="9" fontId="114" fillId="0" borderId="0" applyFont="0" applyFill="0" applyBorder="0" applyAlignment="0" applyProtection="0"/>
    <xf numFmtId="9" fontId="76" fillId="0" borderId="0" applyFont="0" applyFill="0" applyBorder="0" applyAlignment="0" applyProtection="0"/>
    <xf numFmtId="9" fontId="81" fillId="0" borderId="0" applyFont="0" applyFill="0" applyBorder="0" applyAlignment="0" applyProtection="0"/>
    <xf numFmtId="0" fontId="92" fillId="25" borderId="0" applyNumberFormat="0" applyBorder="0" applyAlignment="0" applyProtection="0"/>
    <xf numFmtId="0" fontId="92" fillId="26" borderId="0" applyNumberFormat="0" applyBorder="0" applyAlignment="0" applyProtection="0"/>
    <xf numFmtId="0" fontId="92" fillId="28" borderId="0" applyNumberFormat="0" applyBorder="0" applyAlignment="0" applyProtection="0"/>
    <xf numFmtId="0" fontId="92" fillId="22" borderId="0" applyNumberFormat="0" applyBorder="0" applyAlignment="0" applyProtection="0"/>
    <xf numFmtId="0" fontId="92" fillId="23" borderId="0" applyNumberFormat="0" applyBorder="0" applyAlignment="0" applyProtection="0"/>
    <xf numFmtId="0" fontId="92" fillId="31" borderId="0" applyNumberFormat="0" applyBorder="0" applyAlignment="0" applyProtection="0"/>
    <xf numFmtId="0" fontId="105" fillId="0" borderId="0" applyNumberFormat="0" applyFill="0" applyBorder="0" applyAlignment="0" applyProtection="0"/>
    <xf numFmtId="0" fontId="106" fillId="11" borderId="1" applyNumberFormat="0" applyAlignment="0" applyProtection="0"/>
    <xf numFmtId="0" fontId="107" fillId="33" borderId="11" applyNumberFormat="0" applyAlignment="0" applyProtection="0"/>
    <xf numFmtId="0" fontId="75" fillId="0" borderId="0"/>
    <xf numFmtId="0" fontId="76" fillId="0" borderId="0"/>
    <xf numFmtId="166" fontId="76" fillId="0" borderId="0" applyFont="0" applyFill="0" applyBorder="0" applyAlignment="0" applyProtection="0"/>
    <xf numFmtId="166" fontId="81" fillId="0" borderId="0" applyFont="0" applyFill="0" applyBorder="0" applyAlignment="0" applyProtection="0"/>
    <xf numFmtId="166" fontId="75" fillId="0" borderId="0" applyFont="0" applyFill="0" applyBorder="0" applyAlignment="0" applyProtection="0"/>
    <xf numFmtId="166" fontId="76" fillId="0" borderId="0" applyFont="0" applyFill="0" applyBorder="0" applyAlignment="0" applyProtection="0"/>
    <xf numFmtId="165" fontId="81" fillId="0" borderId="0" applyFont="0" applyFill="0" applyBorder="0" applyAlignment="0" applyProtection="0"/>
    <xf numFmtId="165" fontId="76" fillId="0" borderId="0" applyFont="0" applyFill="0" applyBorder="0" applyAlignment="0" applyProtection="0"/>
    <xf numFmtId="0" fontId="81" fillId="0" borderId="0"/>
    <xf numFmtId="0" fontId="75" fillId="0" borderId="0"/>
    <xf numFmtId="9" fontId="76" fillId="0" borderId="0" applyFont="0" applyFill="0" applyBorder="0" applyAlignment="0" applyProtection="0"/>
    <xf numFmtId="9" fontId="81" fillId="0" borderId="0" applyFont="0" applyFill="0" applyBorder="0" applyAlignment="0" applyProtection="0"/>
    <xf numFmtId="9" fontId="75" fillId="0" borderId="0" applyFont="0" applyFill="0" applyBorder="0" applyAlignment="0" applyProtection="0"/>
    <xf numFmtId="9" fontId="76" fillId="0" borderId="0" applyFont="0" applyFill="0" applyBorder="0" applyAlignment="0" applyProtection="0"/>
    <xf numFmtId="0" fontId="117" fillId="0" borderId="0"/>
    <xf numFmtId="0" fontId="74" fillId="0" borderId="0"/>
    <xf numFmtId="9" fontId="74" fillId="0" borderId="0" applyFont="0" applyFill="0" applyBorder="0" applyAlignment="0" applyProtection="0"/>
    <xf numFmtId="0" fontId="73" fillId="0" borderId="0"/>
    <xf numFmtId="9" fontId="73" fillId="0" borderId="0" applyFont="0" applyFill="0" applyBorder="0" applyAlignment="0" applyProtection="0"/>
    <xf numFmtId="0" fontId="118" fillId="0" borderId="0"/>
    <xf numFmtId="9" fontId="118" fillId="0" borderId="0"/>
    <xf numFmtId="0" fontId="119" fillId="0" borderId="0">
      <alignment horizontal="center"/>
    </xf>
    <xf numFmtId="0" fontId="119" fillId="0" borderId="0">
      <alignment horizontal="center" textRotation="90"/>
    </xf>
    <xf numFmtId="0" fontId="120" fillId="0" borderId="0"/>
    <xf numFmtId="0" fontId="120" fillId="0" borderId="0"/>
    <xf numFmtId="9" fontId="122" fillId="0" borderId="0" applyFont="0" applyFill="0" applyBorder="0" applyAlignment="0" applyProtection="0"/>
    <xf numFmtId="0" fontId="121" fillId="0" borderId="0"/>
    <xf numFmtId="0" fontId="72" fillId="0" borderId="0"/>
    <xf numFmtId="9" fontId="72" fillId="0" borderId="0" applyFont="0" applyFill="0" applyBorder="0" applyAlignment="0" applyProtection="0"/>
    <xf numFmtId="166" fontId="121" fillId="0" borderId="0" applyFont="0" applyFill="0" applyBorder="0" applyAlignment="0" applyProtection="0"/>
    <xf numFmtId="0" fontId="123" fillId="0" borderId="0"/>
    <xf numFmtId="9" fontId="123" fillId="0" borderId="0" applyFont="0" applyFill="0" applyBorder="0" applyAlignment="0" applyProtection="0"/>
    <xf numFmtId="9" fontId="71" fillId="0" borderId="0" applyFont="0" applyFill="0" applyBorder="0" applyAlignment="0" applyProtection="0"/>
    <xf numFmtId="0" fontId="71" fillId="0" borderId="0"/>
    <xf numFmtId="0" fontId="71" fillId="0" borderId="0"/>
    <xf numFmtId="0" fontId="76" fillId="0" borderId="0"/>
    <xf numFmtId="0" fontId="76" fillId="0" borderId="0"/>
    <xf numFmtId="0" fontId="70" fillId="0" borderId="0"/>
    <xf numFmtId="9" fontId="70" fillId="0" borderId="0" applyFont="0" applyFill="0" applyBorder="0" applyAlignment="0" applyProtection="0"/>
    <xf numFmtId="0" fontId="76" fillId="0" borderId="0"/>
    <xf numFmtId="170" fontId="76" fillId="0" borderId="0" applyFill="0" applyBorder="0" applyAlignment="0" applyProtection="0"/>
    <xf numFmtId="0" fontId="69" fillId="0" borderId="0"/>
    <xf numFmtId="0" fontId="69" fillId="0" borderId="0"/>
    <xf numFmtId="0" fontId="68" fillId="0" borderId="0"/>
    <xf numFmtId="9" fontId="68" fillId="0" borderId="0" applyFont="0" applyFill="0" applyBorder="0" applyAlignment="0" applyProtection="0"/>
    <xf numFmtId="0" fontId="68" fillId="0" borderId="0"/>
    <xf numFmtId="0" fontId="67" fillId="0" borderId="0"/>
    <xf numFmtId="0" fontId="67" fillId="0" borderId="0"/>
    <xf numFmtId="0" fontId="66" fillId="0" borderId="0"/>
    <xf numFmtId="0" fontId="66" fillId="0" borderId="0"/>
    <xf numFmtId="0" fontId="65" fillId="0" borderId="0"/>
    <xf numFmtId="0" fontId="65" fillId="0" borderId="0"/>
    <xf numFmtId="0" fontId="64" fillId="0" borderId="0"/>
    <xf numFmtId="173" fontId="76" fillId="0" borderId="0" applyFont="0" applyFill="0" applyBorder="0" applyAlignment="0" applyProtection="0"/>
    <xf numFmtId="173" fontId="124" fillId="0" borderId="0" applyFont="0" applyFill="0" applyBorder="0" applyAlignment="0" applyProtection="0"/>
    <xf numFmtId="173" fontId="76" fillId="0" borderId="0" applyFont="0" applyFill="0" applyBorder="0" applyAlignment="0" applyProtection="0"/>
    <xf numFmtId="173" fontId="64" fillId="0" borderId="0" applyFont="0" applyFill="0" applyBorder="0" applyAlignment="0" applyProtection="0"/>
    <xf numFmtId="173" fontId="76" fillId="0" borderId="0" applyFont="0" applyFill="0" applyBorder="0" applyAlignment="0" applyProtection="0"/>
    <xf numFmtId="173" fontId="124" fillId="0" borderId="0" applyFont="0" applyFill="0" applyBorder="0" applyAlignment="0" applyProtection="0"/>
    <xf numFmtId="170" fontId="76" fillId="0" borderId="0" applyFill="0" applyBorder="0" applyAlignment="0" applyProtection="0"/>
    <xf numFmtId="172" fontId="124" fillId="0" borderId="0" applyFont="0" applyFill="0" applyBorder="0" applyAlignment="0" applyProtection="0"/>
    <xf numFmtId="0" fontId="76" fillId="38" borderId="10" applyNumberFormat="0" applyFont="0" applyAlignment="0" applyProtection="0"/>
    <xf numFmtId="0" fontId="124" fillId="0" borderId="0"/>
    <xf numFmtId="0" fontId="124" fillId="0" borderId="0"/>
    <xf numFmtId="0" fontId="76" fillId="0" borderId="0"/>
    <xf numFmtId="0" fontId="76" fillId="0" borderId="0"/>
    <xf numFmtId="0" fontId="64" fillId="0" borderId="0"/>
    <xf numFmtId="0" fontId="76" fillId="0" borderId="0"/>
    <xf numFmtId="0" fontId="124" fillId="0" borderId="0"/>
    <xf numFmtId="9" fontId="76" fillId="0" borderId="0" applyFont="0" applyFill="0" applyBorder="0" applyAlignment="0" applyProtection="0"/>
    <xf numFmtId="9" fontId="124" fillId="0" borderId="0" applyFont="0" applyFill="0" applyBorder="0" applyAlignment="0" applyProtection="0"/>
    <xf numFmtId="9" fontId="76" fillId="0" borderId="0" applyFont="0" applyFill="0" applyBorder="0" applyAlignment="0" applyProtection="0"/>
    <xf numFmtId="9" fontId="64" fillId="0" borderId="0" applyFont="0" applyFill="0" applyBorder="0" applyAlignment="0" applyProtection="0"/>
    <xf numFmtId="9" fontId="76" fillId="0" borderId="0" applyFont="0" applyFill="0" applyBorder="0" applyAlignment="0" applyProtection="0"/>
    <xf numFmtId="9" fontId="124" fillId="0" borderId="0" applyFont="0" applyFill="0" applyBorder="0" applyAlignment="0" applyProtection="0"/>
    <xf numFmtId="9" fontId="124" fillId="0" borderId="0" applyFont="0" applyFill="0" applyBorder="0" applyAlignment="0" applyProtection="0"/>
    <xf numFmtId="9" fontId="76" fillId="0" borderId="0" applyFont="0" applyFill="0" applyBorder="0" applyAlignment="0" applyProtection="0"/>
    <xf numFmtId="0" fontId="63" fillId="0" borderId="0"/>
    <xf numFmtId="9" fontId="91" fillId="0" borderId="0" applyFont="0" applyFill="0" applyBorder="0" applyAlignment="0" applyProtection="0"/>
    <xf numFmtId="0" fontId="62" fillId="0" borderId="0"/>
    <xf numFmtId="0" fontId="62" fillId="0" borderId="0"/>
    <xf numFmtId="0" fontId="61" fillId="0" borderId="0"/>
    <xf numFmtId="0" fontId="76" fillId="0" borderId="0"/>
    <xf numFmtId="166" fontId="76" fillId="0" borderId="0" applyFont="0" applyFill="0" applyBorder="0" applyAlignment="0" applyProtection="0"/>
    <xf numFmtId="166" fontId="76" fillId="0" borderId="0" applyFont="0" applyFill="0" applyBorder="0" applyAlignment="0" applyProtection="0"/>
    <xf numFmtId="166" fontId="76" fillId="0" borderId="0" applyFont="0" applyFill="0" applyBorder="0" applyAlignment="0" applyProtection="0"/>
    <xf numFmtId="166" fontId="61" fillId="0" borderId="0" applyFont="0" applyFill="0" applyBorder="0" applyAlignment="0" applyProtection="0"/>
    <xf numFmtId="166" fontId="76" fillId="0" borderId="0" applyFont="0" applyFill="0" applyBorder="0" applyAlignment="0" applyProtection="0"/>
    <xf numFmtId="165" fontId="76" fillId="0" borderId="0" applyFont="0" applyFill="0" applyBorder="0" applyAlignment="0" applyProtection="0"/>
    <xf numFmtId="0" fontId="76" fillId="0" borderId="0"/>
    <xf numFmtId="0" fontId="61" fillId="0" borderId="0"/>
    <xf numFmtId="9" fontId="76" fillId="0" borderId="0" applyFont="0" applyFill="0" applyBorder="0" applyAlignment="0" applyProtection="0"/>
    <xf numFmtId="9" fontId="76" fillId="0" borderId="0" applyFont="0" applyFill="0" applyBorder="0" applyAlignment="0" applyProtection="0"/>
    <xf numFmtId="9" fontId="61" fillId="0" borderId="0" applyFont="0" applyFill="0" applyBorder="0" applyAlignment="0" applyProtection="0"/>
    <xf numFmtId="0" fontId="61" fillId="0" borderId="0"/>
    <xf numFmtId="166" fontId="76" fillId="0" borderId="0" applyFont="0" applyFill="0" applyBorder="0" applyAlignment="0" applyProtection="0"/>
    <xf numFmtId="166" fontId="61" fillId="0" borderId="0" applyFont="0" applyFill="0" applyBorder="0" applyAlignment="0" applyProtection="0"/>
    <xf numFmtId="165" fontId="76" fillId="0" borderId="0" applyFont="0" applyFill="0" applyBorder="0" applyAlignment="0" applyProtection="0"/>
    <xf numFmtId="0" fontId="76" fillId="0" borderId="0"/>
    <xf numFmtId="0" fontId="61" fillId="0" borderId="0"/>
    <xf numFmtId="9" fontId="76" fillId="0" borderId="0" applyFont="0" applyFill="0" applyBorder="0" applyAlignment="0" applyProtection="0"/>
    <xf numFmtId="9" fontId="61" fillId="0" borderId="0" applyFont="0" applyFill="0" applyBorder="0" applyAlignment="0" applyProtection="0"/>
    <xf numFmtId="0" fontId="76" fillId="0" borderId="0"/>
    <xf numFmtId="0" fontId="61" fillId="0" borderId="0"/>
    <xf numFmtId="9" fontId="61" fillId="0" borderId="0" applyFont="0" applyFill="0" applyBorder="0" applyAlignment="0" applyProtection="0"/>
    <xf numFmtId="0" fontId="61" fillId="0" borderId="0"/>
    <xf numFmtId="9" fontId="61" fillId="0" borderId="0" applyFont="0" applyFill="0" applyBorder="0" applyAlignment="0" applyProtection="0"/>
    <xf numFmtId="0" fontId="61" fillId="0" borderId="0"/>
    <xf numFmtId="9" fontId="61" fillId="0" borderId="0" applyFont="0" applyFill="0" applyBorder="0" applyAlignment="0" applyProtection="0"/>
    <xf numFmtId="0" fontId="76" fillId="0" borderId="0"/>
    <xf numFmtId="9" fontId="76" fillId="0" borderId="0" applyFont="0" applyFill="0" applyBorder="0" applyAlignment="0" applyProtection="0"/>
    <xf numFmtId="9" fontId="61" fillId="0" borderId="0" applyFont="0" applyFill="0" applyBorder="0" applyAlignment="0" applyProtection="0"/>
    <xf numFmtId="0" fontId="61" fillId="0" borderId="0"/>
    <xf numFmtId="0" fontId="61" fillId="0" borderId="0"/>
    <xf numFmtId="0" fontId="61" fillId="0" borderId="0"/>
    <xf numFmtId="9" fontId="61" fillId="0" borderId="0" applyFont="0" applyFill="0" applyBorder="0" applyAlignment="0" applyProtection="0"/>
    <xf numFmtId="0" fontId="61" fillId="0" borderId="0"/>
    <xf numFmtId="0" fontId="61" fillId="0" borderId="0"/>
    <xf numFmtId="0" fontId="61" fillId="0" borderId="0"/>
    <xf numFmtId="9" fontId="61"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173" fontId="76" fillId="0" borderId="0" applyFont="0" applyFill="0" applyBorder="0" applyAlignment="0" applyProtection="0"/>
    <xf numFmtId="173" fontId="61" fillId="0" borderId="0" applyFont="0" applyFill="0" applyBorder="0" applyAlignment="0" applyProtection="0"/>
    <xf numFmtId="173" fontId="76" fillId="0" borderId="0" applyFont="0" applyFill="0" applyBorder="0" applyAlignment="0" applyProtection="0"/>
    <xf numFmtId="172" fontId="76" fillId="0" borderId="0" applyFont="0" applyFill="0" applyBorder="0" applyAlignment="0" applyProtection="0"/>
    <xf numFmtId="0" fontId="76" fillId="0" borderId="0"/>
    <xf numFmtId="0" fontId="76" fillId="0" borderId="0"/>
    <xf numFmtId="0" fontId="61" fillId="0" borderId="0"/>
    <xf numFmtId="0" fontId="76" fillId="0" borderId="0"/>
    <xf numFmtId="9" fontId="76" fillId="0" borderId="0" applyFont="0" applyFill="0" applyBorder="0" applyAlignment="0" applyProtection="0"/>
    <xf numFmtId="9" fontId="61"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0" fontId="61" fillId="0" borderId="0"/>
    <xf numFmtId="0" fontId="61" fillId="0" borderId="0"/>
    <xf numFmtId="0" fontId="61" fillId="0" borderId="0"/>
    <xf numFmtId="0" fontId="60" fillId="0" borderId="0"/>
    <xf numFmtId="0" fontId="60" fillId="0" borderId="0"/>
    <xf numFmtId="9" fontId="60" fillId="0" borderId="0" applyFont="0" applyFill="0" applyBorder="0" applyAlignment="0" applyProtection="0"/>
    <xf numFmtId="0" fontId="59" fillId="0" borderId="0"/>
    <xf numFmtId="0" fontId="59" fillId="0" borderId="0"/>
    <xf numFmtId="0" fontId="59" fillId="0" borderId="0"/>
    <xf numFmtId="0" fontId="125" fillId="0" borderId="0"/>
    <xf numFmtId="174" fontId="118" fillId="0" borderId="0"/>
    <xf numFmtId="0" fontId="126" fillId="0" borderId="0">
      <alignment horizontal="center"/>
    </xf>
    <xf numFmtId="0" fontId="126" fillId="0" borderId="0">
      <alignment horizontal="center" textRotation="90"/>
    </xf>
    <xf numFmtId="0" fontId="127" fillId="0" borderId="0"/>
    <xf numFmtId="175" fontId="127" fillId="0" borderId="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176" fontId="118" fillId="0" borderId="0"/>
    <xf numFmtId="0" fontId="128" fillId="0" borderId="0"/>
    <xf numFmtId="174" fontId="91" fillId="0" borderId="0"/>
    <xf numFmtId="0" fontId="129" fillId="0" borderId="0">
      <alignment horizontal="center"/>
    </xf>
    <xf numFmtId="0" fontId="129" fillId="0" borderId="0">
      <alignment horizontal="center" textRotation="90"/>
    </xf>
    <xf numFmtId="174" fontId="91" fillId="0" borderId="0"/>
    <xf numFmtId="0" fontId="130" fillId="0" borderId="0"/>
    <xf numFmtId="175" fontId="130" fillId="0" borderId="0"/>
    <xf numFmtId="0" fontId="57" fillId="0" borderId="0"/>
    <xf numFmtId="9" fontId="57" fillId="0" borderId="0" applyFont="0" applyFill="0" applyBorder="0" applyAlignment="0" applyProtection="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9" fontId="54"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2" fillId="0" borderId="0"/>
    <xf numFmtId="0" fontId="76" fillId="0" borderId="0"/>
    <xf numFmtId="166" fontId="52" fillId="0" borderId="0" applyFont="0" applyFill="0" applyBorder="0" applyAlignment="0" applyProtection="0"/>
    <xf numFmtId="0" fontId="52" fillId="0" borderId="0"/>
    <xf numFmtId="9" fontId="76" fillId="0" borderId="0" applyFont="0" applyFill="0" applyBorder="0" applyAlignment="0" applyProtection="0"/>
    <xf numFmtId="9" fontId="52" fillId="0" borderId="0" applyFont="0" applyFill="0" applyBorder="0" applyAlignment="0" applyProtection="0"/>
    <xf numFmtId="0" fontId="52" fillId="0" borderId="0"/>
    <xf numFmtId="166"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9" fontId="52" fillId="0" borderId="0" applyFont="0" applyFill="0" applyBorder="0" applyAlignment="0" applyProtection="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173"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166"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166"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9" fontId="52" fillId="0" borderId="0" applyFont="0" applyFill="0" applyBorder="0" applyAlignment="0" applyProtection="0"/>
    <xf numFmtId="9" fontId="52" fillId="0" borderId="0" applyFont="0" applyFill="0" applyBorder="0" applyAlignment="0" applyProtection="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173" fontId="52" fillId="0" borderId="0" applyFont="0" applyFill="0" applyBorder="0" applyAlignment="0" applyProtection="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9" fontId="52" fillId="0" borderId="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6" fillId="0" borderId="0"/>
    <xf numFmtId="0" fontId="51" fillId="0" borderId="0"/>
    <xf numFmtId="9" fontId="51" fillId="0" borderId="0" applyFont="0" applyFill="0" applyBorder="0" applyAlignment="0" applyProtection="0"/>
    <xf numFmtId="0" fontId="50" fillId="0" borderId="0"/>
    <xf numFmtId="0" fontId="76" fillId="0" borderId="0"/>
    <xf numFmtId="166" fontId="50" fillId="0" borderId="0" applyFont="0" applyFill="0" applyBorder="0" applyAlignment="0" applyProtection="0"/>
    <xf numFmtId="0" fontId="50" fillId="0" borderId="0"/>
    <xf numFmtId="9" fontId="76" fillId="0" borderId="0" applyFont="0" applyFill="0" applyBorder="0" applyAlignment="0" applyProtection="0"/>
    <xf numFmtId="9" fontId="50" fillId="0" borderId="0" applyFont="0" applyFill="0" applyBorder="0" applyAlignment="0" applyProtection="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73"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73"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73"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166"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173"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9" fontId="50" fillId="0" borderId="0" applyFont="0" applyFill="0" applyBorder="0" applyAlignment="0" applyProtection="0"/>
    <xf numFmtId="0" fontId="49" fillId="0" borderId="0"/>
    <xf numFmtId="0" fontId="131" fillId="0" borderId="0"/>
    <xf numFmtId="166" fontId="49" fillId="0" borderId="0" applyFont="0" applyFill="0" applyBorder="0" applyAlignment="0" applyProtection="0"/>
    <xf numFmtId="0" fontId="49" fillId="0" borderId="0"/>
    <xf numFmtId="9" fontId="76" fillId="0" borderId="0" applyFont="0" applyFill="0" applyBorder="0" applyAlignment="0" applyProtection="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166"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73"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0" fontId="48" fillId="0" borderId="0"/>
    <xf numFmtId="0" fontId="131" fillId="0" borderId="0"/>
    <xf numFmtId="166" fontId="48" fillId="0" borderId="0" applyFont="0" applyFill="0" applyBorder="0" applyAlignment="0" applyProtection="0"/>
    <xf numFmtId="0" fontId="48" fillId="0" borderId="0"/>
    <xf numFmtId="9" fontId="76" fillId="0" borderId="0" applyFont="0" applyFill="0" applyBorder="0" applyAlignment="0" applyProtection="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166"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9" fontId="48" fillId="0" borderId="0" applyFont="0" applyFill="0" applyBorder="0" applyAlignment="0" applyProtection="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173" fontId="48" fillId="0" borderId="0" applyFont="0" applyFill="0" applyBorder="0" applyAlignment="0" applyProtection="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166"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9" fontId="47" fillId="0" borderId="0" applyFont="0" applyFill="0" applyBorder="0" applyAlignment="0" applyProtection="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173" fontId="47" fillId="0" borderId="0" applyFont="0" applyFill="0" applyBorder="0" applyAlignment="0" applyProtection="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9" fontId="47" fillId="0" borderId="0" applyFont="0" applyFill="0" applyBorder="0" applyAlignment="0" applyProtection="0"/>
    <xf numFmtId="0" fontId="46" fillId="0" borderId="0"/>
    <xf numFmtId="0" fontId="46" fillId="0" borderId="0"/>
    <xf numFmtId="0" fontId="46" fillId="0" borderId="0"/>
    <xf numFmtId="0" fontId="46" fillId="0" borderId="0"/>
    <xf numFmtId="0" fontId="45" fillId="0" borderId="0"/>
    <xf numFmtId="0" fontId="45" fillId="0" borderId="0"/>
    <xf numFmtId="9" fontId="45" fillId="0" borderId="0" applyFont="0" applyFill="0" applyBorder="0" applyAlignment="0" applyProtection="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118" fillId="0" borderId="0"/>
    <xf numFmtId="0" fontId="43" fillId="0" borderId="0"/>
    <xf numFmtId="0" fontId="43" fillId="0" borderId="0"/>
    <xf numFmtId="0" fontId="43" fillId="0" borderId="0"/>
    <xf numFmtId="0" fontId="43" fillId="0" borderId="0"/>
    <xf numFmtId="0" fontId="121" fillId="0" borderId="0"/>
    <xf numFmtId="174" fontId="122" fillId="0" borderId="0"/>
    <xf numFmtId="174" fontId="122" fillId="0" borderId="0"/>
    <xf numFmtId="0" fontId="42" fillId="0" borderId="0"/>
    <xf numFmtId="0" fontId="42" fillId="0" borderId="0"/>
    <xf numFmtId="0" fontId="42" fillId="0" borderId="0"/>
    <xf numFmtId="0" fontId="41" fillId="0" borderId="0"/>
    <xf numFmtId="9" fontId="41" fillId="0" borderId="0" applyFont="0" applyFill="0" applyBorder="0" applyAlignment="0" applyProtection="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91" fillId="3" borderId="0" applyNumberFormat="0" applyBorder="0" applyAlignment="0" applyProtection="0"/>
    <xf numFmtId="0" fontId="91" fillId="5" borderId="0" applyNumberFormat="0" applyBorder="0" applyAlignment="0" applyProtection="0"/>
    <xf numFmtId="0" fontId="91" fillId="7" borderId="0" applyNumberFormat="0" applyBorder="0" applyAlignment="0" applyProtection="0"/>
    <xf numFmtId="0" fontId="91" fillId="3" borderId="0" applyNumberFormat="0" applyBorder="0" applyAlignment="0" applyProtection="0"/>
    <xf numFmtId="0" fontId="91" fillId="10" borderId="0" applyNumberFormat="0" applyBorder="0" applyAlignment="0" applyProtection="0"/>
    <xf numFmtId="0" fontId="91" fillId="5" borderId="0" applyNumberFormat="0" applyBorder="0" applyAlignment="0" applyProtection="0"/>
    <xf numFmtId="0" fontId="91" fillId="13" borderId="0" applyNumberFormat="0" applyBorder="0" applyAlignment="0" applyProtection="0"/>
    <xf numFmtId="0" fontId="91" fillId="15" borderId="0" applyNumberFormat="0" applyBorder="0" applyAlignment="0" applyProtection="0"/>
    <xf numFmtId="0" fontId="91" fillId="17" borderId="0" applyNumberFormat="0" applyBorder="0" applyAlignment="0" applyProtection="0"/>
    <xf numFmtId="0" fontId="91" fillId="13" borderId="0" applyNumberFormat="0" applyBorder="0" applyAlignment="0" applyProtection="0"/>
    <xf numFmtId="0" fontId="91" fillId="18" borderId="0" applyNumberFormat="0" applyBorder="0" applyAlignment="0" applyProtection="0"/>
    <xf numFmtId="0" fontId="91" fillId="5" borderId="0" applyNumberFormat="0" applyBorder="0" applyAlignment="0" applyProtection="0"/>
    <xf numFmtId="0" fontId="92" fillId="21" borderId="0" applyNumberFormat="0" applyBorder="0" applyAlignment="0" applyProtection="0"/>
    <xf numFmtId="0" fontId="92" fillId="15" borderId="0" applyNumberFormat="0" applyBorder="0" applyAlignment="0" applyProtection="0"/>
    <xf numFmtId="0" fontId="92" fillId="17" borderId="0" applyNumberFormat="0" applyBorder="0" applyAlignment="0" applyProtection="0"/>
    <xf numFmtId="0" fontId="92" fillId="13" borderId="0" applyNumberFormat="0" applyBorder="0" applyAlignment="0" applyProtection="0"/>
    <xf numFmtId="0" fontId="92" fillId="21" borderId="0" applyNumberFormat="0" applyBorder="0" applyAlignment="0" applyProtection="0"/>
    <xf numFmtId="0" fontId="92" fillId="5" borderId="0" applyNumberFormat="0" applyBorder="0" applyAlignment="0" applyProtection="0"/>
    <xf numFmtId="0" fontId="92" fillId="21" borderId="0" applyNumberFormat="0" applyBorder="0" applyAlignment="0" applyProtection="0"/>
    <xf numFmtId="0" fontId="92" fillId="27" borderId="0" applyNumberFormat="0" applyBorder="0" applyAlignment="0" applyProtection="0"/>
    <xf numFmtId="0" fontId="92" fillId="29" borderId="0" applyNumberFormat="0" applyBorder="0" applyAlignment="0" applyProtection="0"/>
    <xf numFmtId="0" fontId="92" fillId="30" borderId="0" applyNumberFormat="0" applyBorder="0" applyAlignment="0" applyProtection="0"/>
    <xf numFmtId="0" fontId="92" fillId="21" borderId="0" applyNumberFormat="0" applyBorder="0" applyAlignment="0" applyProtection="0"/>
    <xf numFmtId="0" fontId="92" fillId="32" borderId="0" applyNumberFormat="0" applyBorder="0" applyAlignment="0" applyProtection="0"/>
    <xf numFmtId="0" fontId="94" fillId="34" borderId="0" applyNumberFormat="0" applyBorder="0" applyAlignment="0" applyProtection="0"/>
    <xf numFmtId="0" fontId="93" fillId="3" borderId="1" applyNumberFormat="0" applyAlignment="0" applyProtection="0"/>
    <xf numFmtId="0" fontId="98" fillId="36" borderId="2" applyNumberFormat="0" applyAlignment="0" applyProtection="0"/>
    <xf numFmtId="0" fontId="105" fillId="0" borderId="0" applyNumberFormat="0" applyFill="0" applyBorder="0" applyAlignment="0" applyProtection="0"/>
    <xf numFmtId="0" fontId="95" fillId="37" borderId="0" applyNumberFormat="0" applyBorder="0" applyAlignment="0" applyProtection="0"/>
    <xf numFmtId="0" fontId="110" fillId="0" borderId="4" applyNumberFormat="0" applyFill="0" applyAlignment="0" applyProtection="0"/>
    <xf numFmtId="0" fontId="111" fillId="0" borderId="5" applyNumberFormat="0" applyFill="0" applyAlignment="0" applyProtection="0"/>
    <xf numFmtId="0" fontId="112" fillId="0" borderId="7" applyNumberFormat="0" applyFill="0" applyAlignment="0" applyProtection="0"/>
    <xf numFmtId="0" fontId="112" fillId="0" borderId="0" applyNumberFormat="0" applyFill="0" applyBorder="0" applyAlignment="0" applyProtection="0"/>
    <xf numFmtId="0" fontId="106" fillId="5" borderId="1" applyNumberFormat="0" applyAlignment="0" applyProtection="0"/>
    <xf numFmtId="0" fontId="99" fillId="0" borderId="9" applyNumberFormat="0" applyFill="0" applyAlignment="0" applyProtection="0"/>
    <xf numFmtId="0" fontId="100" fillId="17" borderId="0" applyNumberFormat="0" applyBorder="0" applyAlignment="0" applyProtection="0"/>
    <xf numFmtId="0" fontId="76" fillId="7" borderId="10" applyNumberFormat="0" applyAlignment="0" applyProtection="0"/>
    <xf numFmtId="0" fontId="107" fillId="3" borderId="11" applyNumberFormat="0" applyAlignment="0" applyProtection="0"/>
    <xf numFmtId="0" fontId="134" fillId="0" borderId="0" applyNumberFormat="0" applyFill="0" applyBorder="0" applyAlignment="0" applyProtection="0"/>
    <xf numFmtId="0" fontId="97" fillId="0" borderId="48" applyNumberFormat="0" applyFill="0" applyAlignment="0" applyProtection="0"/>
    <xf numFmtId="170" fontId="76" fillId="0" borderId="0" applyFill="0" applyBorder="0" applyAlignment="0" applyProtection="0"/>
    <xf numFmtId="0" fontId="96" fillId="0" borderId="0" applyNumberFormat="0" applyFill="0" applyBorder="0" applyAlignment="0" applyProtection="0"/>
    <xf numFmtId="0" fontId="38" fillId="0" borderId="0"/>
    <xf numFmtId="9" fontId="38" fillId="0" borderId="0" applyFont="0" applyFill="0" applyBorder="0" applyAlignment="0" applyProtection="0"/>
    <xf numFmtId="0" fontId="37" fillId="0" borderId="0"/>
    <xf numFmtId="0" fontId="37" fillId="0" borderId="0"/>
    <xf numFmtId="0" fontId="37" fillId="0" borderId="0"/>
    <xf numFmtId="0" fontId="37" fillId="0" borderId="0"/>
    <xf numFmtId="0" fontId="36" fillId="0" borderId="0"/>
    <xf numFmtId="0" fontId="35" fillId="0" borderId="0"/>
    <xf numFmtId="9" fontId="35" fillId="0" borderId="0" applyFont="0" applyFill="0" applyBorder="0" applyAlignment="0" applyProtection="0"/>
    <xf numFmtId="0" fontId="76" fillId="0" borderId="0"/>
    <xf numFmtId="0" fontId="35" fillId="0" borderId="0"/>
    <xf numFmtId="0" fontId="35" fillId="0" borderId="0"/>
    <xf numFmtId="0" fontId="35" fillId="0" borderId="0"/>
    <xf numFmtId="0" fontId="35" fillId="0" borderId="0"/>
    <xf numFmtId="0" fontId="35" fillId="0" borderId="0"/>
    <xf numFmtId="0" fontId="76" fillId="0" borderId="0"/>
    <xf numFmtId="0" fontId="34" fillId="0" borderId="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9" fontId="91"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9" fontId="30" fillId="0" borderId="0" applyFont="0" applyFill="0" applyBorder="0" applyAlignment="0" applyProtection="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91"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9" fontId="21"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76" fillId="0" borderId="0" applyFon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164" fontId="17" fillId="0" borderId="0" applyFont="0" applyFill="0" applyBorder="0" applyAlignment="0" applyProtection="0"/>
    <xf numFmtId="164" fontId="76" fillId="0" borderId="0" applyFont="0" applyFill="0" applyBorder="0" applyAlignment="0" applyProtection="0"/>
    <xf numFmtId="164" fontId="76"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76" fillId="0" borderId="0" applyFont="0" applyFill="0" applyBorder="0" applyAlignment="0" applyProtection="0"/>
    <xf numFmtId="164" fontId="17" fillId="0" borderId="0" applyFont="0" applyFill="0" applyBorder="0" applyAlignment="0" applyProtection="0"/>
    <xf numFmtId="164" fontId="76"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76"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166"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6" fillId="0" borderId="0"/>
    <xf numFmtId="0" fontId="76" fillId="0" borderId="0"/>
    <xf numFmtId="0" fontId="121"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90">
    <xf numFmtId="0" fontId="0" fillId="0" borderId="0" xfId="0"/>
    <xf numFmtId="0" fontId="80" fillId="0" borderId="0" xfId="0" quotePrefix="1" applyFont="1"/>
    <xf numFmtId="0" fontId="80" fillId="0" borderId="0" xfId="0" applyFont="1"/>
    <xf numFmtId="0" fontId="76" fillId="0" borderId="0" xfId="0" applyFont="1" applyBorder="1"/>
    <xf numFmtId="0" fontId="0" fillId="0" borderId="0" xfId="0" applyBorder="1"/>
    <xf numFmtId="0" fontId="80" fillId="0" borderId="0" xfId="0" applyFont="1" applyFill="1" applyBorder="1"/>
    <xf numFmtId="0" fontId="82" fillId="0" borderId="0" xfId="0" applyFont="1"/>
    <xf numFmtId="0" fontId="82" fillId="0" borderId="0" xfId="0" applyFont="1" applyBorder="1"/>
    <xf numFmtId="3" fontId="87" fillId="0" borderId="0" xfId="0" applyNumberFormat="1" applyFont="1"/>
    <xf numFmtId="0" fontId="89" fillId="0" borderId="0" xfId="0" applyFont="1"/>
    <xf numFmtId="0" fontId="88" fillId="0" borderId="0" xfId="0" applyFont="1"/>
    <xf numFmtId="0" fontId="89" fillId="0" borderId="24" xfId="0" applyFont="1" applyBorder="1"/>
    <xf numFmtId="3" fontId="89" fillId="0" borderId="18" xfId="0" applyNumberFormat="1" applyFont="1" applyBorder="1"/>
    <xf numFmtId="3" fontId="89" fillId="0" borderId="21" xfId="0" applyNumberFormat="1" applyFont="1" applyBorder="1"/>
    <xf numFmtId="3" fontId="89" fillId="0" borderId="24" xfId="0" applyNumberFormat="1" applyFont="1" applyBorder="1"/>
    <xf numFmtId="3" fontId="89" fillId="0" borderId="17" xfId="0" applyNumberFormat="1" applyFont="1" applyBorder="1"/>
    <xf numFmtId="3" fontId="89" fillId="0" borderId="0" xfId="0" applyNumberFormat="1" applyFont="1"/>
    <xf numFmtId="0" fontId="89" fillId="40" borderId="20" xfId="0" applyFont="1" applyFill="1" applyBorder="1"/>
    <xf numFmtId="0" fontId="89" fillId="0" borderId="19" xfId="0" applyFont="1" applyBorder="1"/>
    <xf numFmtId="0" fontId="89" fillId="0" borderId="18" xfId="0" applyFont="1" applyBorder="1" applyAlignment="1">
      <alignment horizontal="center" vertical="center" wrapText="1"/>
    </xf>
    <xf numFmtId="0" fontId="89" fillId="40" borderId="23" xfId="0" applyFont="1" applyFill="1" applyBorder="1"/>
    <xf numFmtId="0" fontId="90" fillId="0" borderId="22" xfId="0" applyFont="1" applyBorder="1"/>
    <xf numFmtId="3" fontId="90" fillId="0" borderId="22" xfId="0" applyNumberFormat="1" applyFont="1" applyBorder="1"/>
    <xf numFmtId="0" fontId="90" fillId="0" borderId="0" xfId="0" applyFont="1"/>
    <xf numFmtId="3" fontId="90" fillId="0" borderId="17" xfId="0" applyNumberFormat="1" applyFont="1" applyBorder="1"/>
    <xf numFmtId="3" fontId="90" fillId="0" borderId="18" xfId="0" applyNumberFormat="1" applyFont="1" applyBorder="1"/>
    <xf numFmtId="1" fontId="0" fillId="0" borderId="0" xfId="0" applyNumberFormat="1"/>
    <xf numFmtId="0" fontId="0" fillId="0" borderId="18" xfId="0" applyBorder="1"/>
    <xf numFmtId="0" fontId="89" fillId="40" borderId="18" xfId="0" applyFont="1" applyFill="1" applyBorder="1"/>
    <xf numFmtId="0" fontId="0" fillId="0" borderId="33" xfId="0" applyBorder="1"/>
    <xf numFmtId="0" fontId="89" fillId="41" borderId="34" xfId="0" applyFont="1" applyFill="1" applyBorder="1"/>
    <xf numFmtId="0" fontId="89" fillId="41" borderId="33" xfId="0" applyFont="1" applyFill="1" applyBorder="1"/>
    <xf numFmtId="3" fontId="89" fillId="41" borderId="33" xfId="0" applyNumberFormat="1" applyFont="1" applyFill="1" applyBorder="1"/>
    <xf numFmtId="0" fontId="89" fillId="41" borderId="35" xfId="0" applyFont="1" applyFill="1" applyBorder="1"/>
    <xf numFmtId="3" fontId="0" fillId="0" borderId="18" xfId="0" applyNumberFormat="1" applyBorder="1"/>
    <xf numFmtId="0" fontId="90" fillId="0" borderId="18" xfId="0" applyFont="1" applyBorder="1"/>
    <xf numFmtId="0" fontId="116" fillId="0" borderId="0" xfId="0" applyFont="1"/>
    <xf numFmtId="0" fontId="83" fillId="0" borderId="18" xfId="0" applyFont="1" applyBorder="1"/>
    <xf numFmtId="3" fontId="83" fillId="0" borderId="18" xfId="0" applyNumberFormat="1" applyFont="1" applyBorder="1"/>
    <xf numFmtId="3" fontId="0" fillId="0" borderId="17" xfId="0" applyNumberFormat="1" applyBorder="1"/>
    <xf numFmtId="1" fontId="76" fillId="0" borderId="18" xfId="104" applyNumberFormat="1" applyBorder="1"/>
    <xf numFmtId="0" fontId="0" fillId="43" borderId="35" xfId="0" applyFill="1" applyBorder="1"/>
    <xf numFmtId="0" fontId="0" fillId="43" borderId="33" xfId="0" applyFill="1" applyBorder="1"/>
    <xf numFmtId="0" fontId="0" fillId="43" borderId="34" xfId="0" applyFill="1" applyBorder="1"/>
    <xf numFmtId="3" fontId="89" fillId="41" borderId="35" xfId="0" applyNumberFormat="1" applyFont="1" applyFill="1" applyBorder="1" applyAlignment="1"/>
    <xf numFmtId="3" fontId="89" fillId="41" borderId="33" xfId="0" applyNumberFormat="1" applyFont="1" applyFill="1" applyBorder="1" applyAlignment="1"/>
    <xf numFmtId="3" fontId="89" fillId="41" borderId="34" xfId="0" applyNumberFormat="1" applyFont="1" applyFill="1" applyBorder="1" applyAlignment="1"/>
    <xf numFmtId="0" fontId="86" fillId="0" borderId="17" xfId="0" applyFont="1" applyBorder="1" applyAlignment="1">
      <alignment horizontal="center" wrapText="1"/>
    </xf>
    <xf numFmtId="0" fontId="86" fillId="0" borderId="17" xfId="0" applyFont="1" applyBorder="1" applyAlignment="1">
      <alignment wrapText="1"/>
    </xf>
    <xf numFmtId="0" fontId="0" fillId="0" borderId="17" xfId="0" applyBorder="1"/>
    <xf numFmtId="0" fontId="89" fillId="0" borderId="17" xfId="0" applyFont="1" applyBorder="1" applyAlignment="1">
      <alignment horizontal="center" vertical="center" wrapText="1"/>
    </xf>
    <xf numFmtId="3" fontId="76" fillId="0" borderId="18" xfId="0" applyNumberFormat="1" applyFont="1" applyBorder="1"/>
    <xf numFmtId="167" fontId="0" fillId="0" borderId="0" xfId="85" applyNumberFormat="1" applyFont="1"/>
    <xf numFmtId="167" fontId="83" fillId="0" borderId="0" xfId="85" applyNumberFormat="1" applyFont="1"/>
    <xf numFmtId="10" fontId="0" fillId="0" borderId="0" xfId="0" applyNumberFormat="1"/>
    <xf numFmtId="0" fontId="135" fillId="46" borderId="31" xfId="0" applyFont="1" applyFill="1" applyBorder="1" applyAlignment="1">
      <alignment horizontal="center" vertical="center" wrapText="1"/>
    </xf>
    <xf numFmtId="0" fontId="135" fillId="46" borderId="35" xfId="0" applyFont="1" applyFill="1" applyBorder="1" applyAlignment="1">
      <alignment horizontal="center" vertical="center" wrapText="1"/>
    </xf>
    <xf numFmtId="0" fontId="135" fillId="0" borderId="49" xfId="0" applyFont="1" applyBorder="1" applyAlignment="1">
      <alignment vertical="center" wrapText="1"/>
    </xf>
    <xf numFmtId="0" fontId="135" fillId="0" borderId="50" xfId="0" applyFont="1" applyBorder="1" applyAlignment="1">
      <alignment vertical="center" wrapText="1"/>
    </xf>
    <xf numFmtId="3" fontId="135" fillId="0" borderId="50" xfId="0" applyNumberFormat="1" applyFont="1" applyBorder="1" applyAlignment="1">
      <alignment horizontal="right" vertical="center" wrapText="1"/>
    </xf>
    <xf numFmtId="9" fontId="89" fillId="0" borderId="0" xfId="0" applyNumberFormat="1" applyFont="1"/>
    <xf numFmtId="10" fontId="0" fillId="0" borderId="18" xfId="0" applyNumberFormat="1" applyBorder="1"/>
    <xf numFmtId="0" fontId="136" fillId="42" borderId="42" xfId="0" applyFont="1" applyFill="1" applyBorder="1" applyAlignment="1">
      <alignment horizontal="center" vertical="center"/>
    </xf>
    <xf numFmtId="0" fontId="136" fillId="42" borderId="31" xfId="0" applyFont="1" applyFill="1" applyBorder="1" applyAlignment="1">
      <alignment horizontal="center" vertical="center"/>
    </xf>
    <xf numFmtId="0" fontId="136" fillId="42" borderId="30" xfId="0" applyFont="1" applyFill="1" applyBorder="1" applyAlignment="1">
      <alignment horizontal="center" vertical="center"/>
    </xf>
    <xf numFmtId="0" fontId="0" fillId="0" borderId="0" xfId="0"/>
    <xf numFmtId="3" fontId="0" fillId="0" borderId="0" xfId="0" applyNumberFormat="1"/>
    <xf numFmtId="0" fontId="83" fillId="0" borderId="0" xfId="0" applyFont="1"/>
    <xf numFmtId="0" fontId="76" fillId="0" borderId="0" xfId="0" applyFont="1"/>
    <xf numFmtId="0" fontId="0" fillId="0" borderId="19" xfId="0" applyBorder="1"/>
    <xf numFmtId="1" fontId="0" fillId="0" borderId="18" xfId="0" applyNumberFormat="1" applyBorder="1"/>
    <xf numFmtId="1" fontId="0" fillId="0" borderId="17" xfId="0" applyNumberFormat="1" applyBorder="1"/>
    <xf numFmtId="10" fontId="0" fillId="0" borderId="24" xfId="0" applyNumberFormat="1" applyBorder="1"/>
    <xf numFmtId="3" fontId="89" fillId="0" borderId="19" xfId="0" applyNumberFormat="1" applyFont="1" applyBorder="1"/>
    <xf numFmtId="0" fontId="0" fillId="0" borderId="31" xfId="0" applyBorder="1"/>
    <xf numFmtId="3" fontId="135" fillId="0" borderId="50" xfId="0" applyNumberFormat="1" applyFont="1" applyBorder="1" applyAlignment="1">
      <alignment vertical="center" wrapText="1"/>
    </xf>
    <xf numFmtId="0" fontId="136" fillId="42" borderId="55" xfId="0" applyFont="1" applyFill="1" applyBorder="1" applyAlignment="1">
      <alignment horizontal="center" vertical="center"/>
    </xf>
    <xf numFmtId="0" fontId="80" fillId="48" borderId="26" xfId="0" applyFont="1" applyFill="1" applyBorder="1" applyAlignment="1">
      <alignment horizontal="center" wrapText="1"/>
    </xf>
    <xf numFmtId="0" fontId="83" fillId="0" borderId="56" xfId="0" applyFont="1" applyBorder="1" applyAlignment="1">
      <alignment horizontal="left"/>
    </xf>
    <xf numFmtId="3" fontId="80" fillId="49" borderId="32" xfId="0" applyNumberFormat="1" applyFont="1" applyFill="1" applyBorder="1" applyAlignment="1">
      <alignment horizontal="right" wrapText="1"/>
    </xf>
    <xf numFmtId="3" fontId="82" fillId="49" borderId="18" xfId="0" applyNumberFormat="1" applyFont="1" applyFill="1" applyBorder="1" applyAlignment="1">
      <alignment wrapText="1"/>
    </xf>
    <xf numFmtId="3" fontId="80" fillId="49" borderId="18" xfId="0" applyNumberFormat="1" applyFont="1" applyFill="1" applyBorder="1" applyAlignment="1">
      <alignment wrapText="1"/>
    </xf>
    <xf numFmtId="3" fontId="82" fillId="50" borderId="25" xfId="0" applyNumberFormat="1" applyFont="1" applyFill="1" applyBorder="1" applyAlignment="1">
      <alignment wrapText="1"/>
    </xf>
    <xf numFmtId="0" fontId="138" fillId="40" borderId="57" xfId="0" applyFont="1" applyFill="1" applyBorder="1" applyAlignment="1">
      <alignment horizontal="left"/>
    </xf>
    <xf numFmtId="0" fontId="83" fillId="41" borderId="29" xfId="0" applyFont="1" applyFill="1" applyBorder="1" applyAlignment="1">
      <alignment horizontal="left"/>
    </xf>
    <xf numFmtId="3" fontId="83" fillId="49" borderId="18" xfId="0" applyNumberFormat="1" applyFont="1" applyFill="1" applyBorder="1" applyAlignment="1">
      <alignment wrapText="1"/>
    </xf>
    <xf numFmtId="3" fontId="83" fillId="49" borderId="25" xfId="0" applyNumberFormat="1" applyFont="1" applyFill="1" applyBorder="1" applyAlignment="1">
      <alignment wrapText="1"/>
    </xf>
    <xf numFmtId="3" fontId="76" fillId="51" borderId="18" xfId="0" applyNumberFormat="1" applyFont="1" applyFill="1" applyBorder="1"/>
    <xf numFmtId="3" fontId="82" fillId="49" borderId="25" xfId="0" applyNumberFormat="1" applyFont="1" applyFill="1" applyBorder="1" applyAlignment="1">
      <alignment wrapText="1"/>
    </xf>
    <xf numFmtId="167" fontId="86" fillId="49" borderId="18" xfId="0" applyNumberFormat="1" applyFont="1" applyFill="1" applyBorder="1" applyAlignment="1">
      <alignment wrapText="1"/>
    </xf>
    <xf numFmtId="3" fontId="142" fillId="49" borderId="22" xfId="0" applyNumberFormat="1" applyFont="1" applyFill="1" applyBorder="1" applyAlignment="1">
      <alignment wrapText="1"/>
    </xf>
    <xf numFmtId="0" fontId="137" fillId="0" borderId="0" xfId="0" applyFont="1"/>
    <xf numFmtId="3" fontId="137" fillId="0" borderId="18" xfId="0" applyNumberFormat="1" applyFont="1" applyBorder="1"/>
    <xf numFmtId="0" fontId="137" fillId="42" borderId="49" xfId="0" applyFont="1" applyFill="1" applyBorder="1" applyAlignment="1">
      <alignment horizontal="center" vertical="center"/>
    </xf>
    <xf numFmtId="0" fontId="137" fillId="0" borderId="0" xfId="70" applyFont="1" applyAlignment="1">
      <alignment horizontal="left"/>
    </xf>
    <xf numFmtId="2" fontId="136" fillId="40" borderId="37" xfId="6139" applyNumberFormat="1" applyFont="1" applyFill="1" applyBorder="1" applyAlignment="1" applyProtection="1">
      <alignment horizontal="right" vertical="center"/>
      <protection locked="0"/>
    </xf>
    <xf numFmtId="2" fontId="136" fillId="40" borderId="20" xfId="6139" applyNumberFormat="1" applyFont="1" applyFill="1" applyBorder="1" applyAlignment="1" applyProtection="1">
      <alignment horizontal="left" vertical="center"/>
      <protection locked="0"/>
    </xf>
    <xf numFmtId="2" fontId="136" fillId="40" borderId="18" xfId="6139" applyNumberFormat="1" applyFont="1" applyFill="1" applyBorder="1" applyAlignment="1" applyProtection="1">
      <alignment horizontal="left" vertical="center" wrapText="1"/>
      <protection locked="0"/>
    </xf>
    <xf numFmtId="2" fontId="137" fillId="44" borderId="18" xfId="6140" applyNumberFormat="1" applyFont="1" applyFill="1" applyBorder="1" applyAlignment="1" applyProtection="1">
      <alignment horizontal="left" vertical="center" wrapText="1"/>
      <protection locked="0"/>
    </xf>
    <xf numFmtId="2" fontId="136" fillId="45" borderId="18" xfId="6139" applyNumberFormat="1" applyFont="1" applyFill="1" applyBorder="1" applyAlignment="1" applyProtection="1">
      <alignment horizontal="right" vertical="center"/>
      <protection locked="0"/>
    </xf>
    <xf numFmtId="2" fontId="136" fillId="45" borderId="18" xfId="6139" applyNumberFormat="1" applyFont="1" applyFill="1" applyBorder="1" applyAlignment="1" applyProtection="1">
      <alignment horizontal="left" vertical="center"/>
      <protection locked="0"/>
    </xf>
    <xf numFmtId="2" fontId="136" fillId="45" borderId="18" xfId="6139" applyNumberFormat="1" applyFont="1" applyFill="1" applyBorder="1" applyAlignment="1" applyProtection="1">
      <alignment horizontal="left" vertical="center" wrapText="1"/>
      <protection locked="0"/>
    </xf>
    <xf numFmtId="2" fontId="137" fillId="40" borderId="26" xfId="6139" applyNumberFormat="1" applyFont="1" applyFill="1" applyBorder="1" applyAlignment="1" applyProtection="1">
      <alignment horizontal="right" vertical="center"/>
      <protection locked="0"/>
    </xf>
    <xf numFmtId="2" fontId="137" fillId="40" borderId="14" xfId="6139" applyNumberFormat="1" applyFont="1" applyFill="1" applyBorder="1" applyAlignment="1" applyProtection="1">
      <alignment horizontal="left" vertical="center"/>
      <protection locked="0"/>
    </xf>
    <xf numFmtId="2" fontId="136" fillId="40" borderId="13" xfId="6139" applyNumberFormat="1" applyFont="1" applyFill="1" applyBorder="1" applyAlignment="1" applyProtection="1">
      <alignment horizontal="left" vertical="center" wrapText="1"/>
      <protection locked="0"/>
    </xf>
    <xf numFmtId="0" fontId="137" fillId="0" borderId="0" xfId="0" applyFont="1" applyAlignment="1">
      <alignment horizontal="left"/>
    </xf>
    <xf numFmtId="168" fontId="136" fillId="40" borderId="18" xfId="6139" applyNumberFormat="1" applyFont="1" applyFill="1" applyBorder="1" applyAlignment="1" applyProtection="1">
      <alignment horizontal="right" vertical="center" wrapText="1"/>
      <protection locked="0"/>
    </xf>
    <xf numFmtId="3" fontId="136" fillId="40" borderId="18" xfId="6139" applyNumberFormat="1" applyFont="1" applyFill="1" applyBorder="1" applyAlignment="1" applyProtection="1">
      <alignment horizontal="right" vertical="center" wrapText="1"/>
      <protection locked="0"/>
    </xf>
    <xf numFmtId="3" fontId="137" fillId="0" borderId="18" xfId="6141" applyNumberFormat="1" applyFont="1" applyBorder="1" applyAlignment="1">
      <alignment horizontal="right" vertical="center"/>
    </xf>
    <xf numFmtId="168" fontId="137" fillId="44" borderId="18" xfId="6140" applyNumberFormat="1" applyFont="1" applyFill="1" applyBorder="1" applyAlignment="1" applyProtection="1">
      <alignment horizontal="right" vertical="center"/>
      <protection locked="0"/>
    </xf>
    <xf numFmtId="3" fontId="137" fillId="44" borderId="18" xfId="6140" applyNumberFormat="1" applyFont="1" applyFill="1" applyBorder="1" applyAlignment="1">
      <alignment horizontal="right" vertical="center"/>
    </xf>
    <xf numFmtId="3" fontId="137" fillId="44" borderId="18" xfId="6141" applyNumberFormat="1" applyFont="1" applyFill="1" applyBorder="1" applyAlignment="1">
      <alignment horizontal="right" vertical="center"/>
    </xf>
    <xf numFmtId="3" fontId="137" fillId="0" borderId="18" xfId="6140" applyNumberFormat="1" applyFont="1" applyBorder="1" applyAlignment="1">
      <alignment horizontal="right" vertical="center"/>
    </xf>
    <xf numFmtId="3" fontId="137" fillId="0" borderId="18" xfId="6143" applyNumberFormat="1" applyFont="1" applyBorder="1" applyAlignment="1">
      <alignment horizontal="right" vertical="center"/>
    </xf>
    <xf numFmtId="3" fontId="137" fillId="0" borderId="18" xfId="6144" applyNumberFormat="1" applyFont="1" applyBorder="1" applyAlignment="1">
      <alignment horizontal="right" vertical="center"/>
    </xf>
    <xf numFmtId="168" fontId="136" fillId="45" borderId="18" xfId="6139" applyNumberFormat="1" applyFont="1" applyFill="1" applyBorder="1" applyAlignment="1" applyProtection="1">
      <alignment horizontal="right" vertical="center" wrapText="1"/>
      <protection locked="0"/>
    </xf>
    <xf numFmtId="3" fontId="136" fillId="45" borderId="18" xfId="6139" applyNumberFormat="1" applyFont="1" applyFill="1" applyBorder="1" applyAlignment="1" applyProtection="1">
      <alignment horizontal="right" vertical="center" wrapText="1"/>
      <protection locked="0"/>
    </xf>
    <xf numFmtId="3" fontId="137" fillId="0" borderId="45" xfId="6141" applyNumberFormat="1" applyFont="1" applyBorder="1" applyAlignment="1">
      <alignment horizontal="right" vertical="center"/>
    </xf>
    <xf numFmtId="3" fontId="137" fillId="0" borderId="21" xfId="6139" applyNumberFormat="1" applyFont="1" applyBorder="1" applyAlignment="1">
      <alignment horizontal="right" vertical="center"/>
    </xf>
    <xf numFmtId="3" fontId="137" fillId="0" borderId="22" xfId="6139" applyNumberFormat="1" applyFont="1" applyBorder="1" applyAlignment="1">
      <alignment horizontal="right" vertical="center"/>
    </xf>
    <xf numFmtId="3" fontId="137" fillId="0" borderId="47" xfId="6139" applyNumberFormat="1" applyFont="1" applyBorder="1" applyAlignment="1">
      <alignment horizontal="right" vertical="center"/>
    </xf>
    <xf numFmtId="171" fontId="136" fillId="40" borderId="13" xfId="6139" applyNumberFormat="1" applyFont="1" applyFill="1" applyBorder="1" applyAlignment="1" applyProtection="1">
      <alignment horizontal="right" vertical="center" wrapText="1"/>
      <protection locked="0"/>
    </xf>
    <xf numFmtId="3" fontId="136" fillId="40" borderId="13" xfId="6139" applyNumberFormat="1" applyFont="1" applyFill="1" applyBorder="1" applyAlignment="1" applyProtection="1">
      <alignment horizontal="right" vertical="center" wrapText="1"/>
      <protection locked="0"/>
    </xf>
    <xf numFmtId="3" fontId="137" fillId="0" borderId="18" xfId="6142" applyNumberFormat="1" applyFont="1" applyBorder="1" applyAlignment="1">
      <alignment vertical="center"/>
    </xf>
    <xf numFmtId="3" fontId="137" fillId="0" borderId="18" xfId="70" applyNumberFormat="1" applyFont="1" applyBorder="1" applyAlignment="1">
      <alignment vertical="center"/>
    </xf>
    <xf numFmtId="0" fontId="137" fillId="0" borderId="18" xfId="6140" applyFont="1" applyBorder="1" applyAlignment="1">
      <alignment vertical="center" wrapText="1"/>
    </xf>
    <xf numFmtId="0" fontId="137" fillId="0" borderId="18" xfId="70" applyFont="1" applyBorder="1" applyAlignment="1">
      <alignment vertical="center"/>
    </xf>
    <xf numFmtId="3" fontId="137" fillId="0" borderId="0" xfId="0" applyNumberFormat="1" applyFont="1"/>
    <xf numFmtId="3" fontId="0" fillId="0" borderId="0" xfId="85" applyNumberFormat="1" applyFont="1"/>
    <xf numFmtId="0" fontId="137" fillId="0" borderId="0" xfId="70" applyFont="1"/>
    <xf numFmtId="0" fontId="145" fillId="0" borderId="0" xfId="0" applyFont="1" applyBorder="1"/>
    <xf numFmtId="3" fontId="145" fillId="0" borderId="0" xfId="0" applyNumberFormat="1" applyFont="1"/>
    <xf numFmtId="0" fontId="145" fillId="0" borderId="0" xfId="0" applyFont="1"/>
    <xf numFmtId="0" fontId="146" fillId="0" borderId="0" xfId="0" applyFont="1" applyAlignment="1">
      <alignment vertical="center"/>
    </xf>
    <xf numFmtId="2" fontId="137" fillId="0" borderId="0" xfId="6136" applyNumberFormat="1" applyFont="1" applyProtection="1">
      <protection locked="0"/>
    </xf>
    <xf numFmtId="2" fontId="137" fillId="0" borderId="0" xfId="6136" applyNumberFormat="1" applyFont="1" applyAlignment="1" applyProtection="1">
      <alignment horizontal="right"/>
      <protection locked="0"/>
    </xf>
    <xf numFmtId="0" fontId="137" fillId="0" borderId="18" xfId="70" applyFont="1" applyBorder="1"/>
    <xf numFmtId="0" fontId="137" fillId="0" borderId="18" xfId="0" applyFont="1" applyBorder="1"/>
    <xf numFmtId="3" fontId="150" fillId="0" borderId="18" xfId="6137" applyNumberFormat="1" applyFont="1" applyBorder="1" applyAlignment="1" applyProtection="1">
      <alignment horizontal="center" vertical="center" wrapText="1"/>
      <protection locked="0"/>
    </xf>
    <xf numFmtId="1" fontId="137" fillId="0" borderId="25" xfId="6137" applyNumberFormat="1" applyFont="1" applyBorder="1" applyAlignment="1" applyProtection="1">
      <alignment horizontal="center" vertical="center" wrapText="1"/>
      <protection locked="0"/>
    </xf>
    <xf numFmtId="1" fontId="137" fillId="0" borderId="18" xfId="6137" applyNumberFormat="1" applyFont="1" applyBorder="1" applyAlignment="1" applyProtection="1">
      <alignment horizontal="center" vertical="center" wrapText="1"/>
      <protection locked="0"/>
    </xf>
    <xf numFmtId="0" fontId="137" fillId="0" borderId="18" xfId="70" applyFont="1" applyBorder="1" applyAlignment="1">
      <alignment wrapText="1"/>
    </xf>
    <xf numFmtId="0" fontId="137" fillId="0" borderId="18" xfId="0" applyFont="1" applyBorder="1" applyAlignment="1">
      <alignment wrapText="1"/>
    </xf>
    <xf numFmtId="1" fontId="137" fillId="0" borderId="37" xfId="6140" applyNumberFormat="1" applyFont="1" applyBorder="1" applyAlignment="1" applyProtection="1">
      <alignment horizontal="right" vertical="center"/>
      <protection locked="0"/>
    </xf>
    <xf numFmtId="1" fontId="137" fillId="0" borderId="20" xfId="6140" applyNumberFormat="1" applyFont="1" applyBorder="1" applyAlignment="1" applyProtection="1">
      <alignment horizontal="left" vertical="center"/>
      <protection locked="0"/>
    </xf>
    <xf numFmtId="3" fontId="136" fillId="40" borderId="25" xfId="6139" applyNumberFormat="1" applyFont="1" applyFill="1" applyBorder="1" applyAlignment="1" applyProtection="1">
      <alignment horizontal="right" vertical="center" wrapText="1"/>
      <protection locked="0"/>
    </xf>
    <xf numFmtId="3" fontId="137" fillId="0" borderId="18" xfId="6142" applyNumberFormat="1" applyFont="1" applyBorder="1" applyAlignment="1">
      <alignment horizontal="center" vertical="center"/>
    </xf>
    <xf numFmtId="2" fontId="137" fillId="0" borderId="18" xfId="6140" applyNumberFormat="1" applyFont="1" applyBorder="1" applyAlignment="1" applyProtection="1">
      <alignment horizontal="left" vertical="center" wrapText="1"/>
      <protection locked="0"/>
    </xf>
    <xf numFmtId="168" fontId="137" fillId="0" borderId="18" xfId="6140" applyNumberFormat="1" applyFont="1" applyBorder="1" applyAlignment="1" applyProtection="1">
      <alignment horizontal="right" vertical="center" wrapText="1"/>
      <protection locked="0"/>
    </xf>
    <xf numFmtId="3" fontId="137" fillId="0" borderId="18" xfId="6140" applyNumberFormat="1" applyFont="1" applyBorder="1" applyAlignment="1" applyProtection="1">
      <alignment horizontal="right" vertical="center"/>
      <protection locked="0"/>
    </xf>
    <xf numFmtId="3" fontId="137" fillId="0" borderId="18" xfId="6142" applyNumberFormat="1" applyFont="1" applyBorder="1" applyAlignment="1">
      <alignment horizontal="right" vertical="center"/>
    </xf>
    <xf numFmtId="3" fontId="137" fillId="0" borderId="18" xfId="6140" applyNumberFormat="1" applyFont="1" applyBorder="1" applyAlignment="1" applyProtection="1">
      <alignment horizontal="center" vertical="center"/>
      <protection locked="0"/>
    </xf>
    <xf numFmtId="168" fontId="137" fillId="0" borderId="18" xfId="6140" applyNumberFormat="1" applyFont="1" applyBorder="1" applyAlignment="1" applyProtection="1">
      <alignment horizontal="right" vertical="center"/>
      <protection locked="0"/>
    </xf>
    <xf numFmtId="3" fontId="137" fillId="0" borderId="18" xfId="70" applyNumberFormat="1" applyFont="1" applyBorder="1"/>
    <xf numFmtId="0" fontId="121" fillId="0" borderId="0" xfId="0" applyFont="1"/>
    <xf numFmtId="3" fontId="151" fillId="0" borderId="18" xfId="6140" applyNumberFormat="1" applyFont="1" applyBorder="1" applyAlignment="1" applyProtection="1">
      <alignment horizontal="right" vertical="center"/>
      <protection locked="0"/>
    </xf>
    <xf numFmtId="3" fontId="144" fillId="44" borderId="18" xfId="6140" applyNumberFormat="1" applyFont="1" applyFill="1" applyBorder="1" applyAlignment="1">
      <alignment horizontal="right" vertical="center"/>
    </xf>
    <xf numFmtId="3" fontId="151" fillId="0" borderId="18" xfId="6140" applyNumberFormat="1" applyFont="1" applyBorder="1" applyAlignment="1">
      <alignment horizontal="right" vertical="center"/>
    </xf>
    <xf numFmtId="0" fontId="152" fillId="0" borderId="0" xfId="0" applyFont="1"/>
    <xf numFmtId="3" fontId="151" fillId="44" borderId="18" xfId="6140" applyNumberFormat="1" applyFont="1" applyFill="1" applyBorder="1" applyAlignment="1">
      <alignment horizontal="right" vertical="center"/>
    </xf>
    <xf numFmtId="0" fontId="153" fillId="0" borderId="18" xfId="0" applyFont="1" applyBorder="1" applyAlignment="1">
      <alignment vertical="center" wrapText="1"/>
    </xf>
    <xf numFmtId="2" fontId="137" fillId="0" borderId="18" xfId="6143" applyNumberFormat="1" applyFont="1" applyBorder="1" applyAlignment="1" applyProtection="1">
      <alignment horizontal="left" vertical="center" wrapText="1"/>
      <protection locked="0"/>
    </xf>
    <xf numFmtId="168" fontId="137" fillId="0" borderId="18" xfId="6143" applyNumberFormat="1" applyFont="1" applyBorder="1" applyAlignment="1" applyProtection="1">
      <alignment horizontal="right" vertical="center"/>
      <protection locked="0"/>
    </xf>
    <xf numFmtId="3" fontId="137" fillId="0" borderId="18" xfId="6145" applyNumberFormat="1" applyFont="1" applyBorder="1" applyAlignment="1">
      <alignment horizontal="right" vertical="center"/>
    </xf>
    <xf numFmtId="3" fontId="144" fillId="0" borderId="18" xfId="6141" applyNumberFormat="1" applyFont="1" applyBorder="1" applyAlignment="1">
      <alignment horizontal="right" vertical="center"/>
    </xf>
    <xf numFmtId="1" fontId="144" fillId="0" borderId="20" xfId="6140" applyNumberFormat="1" applyFont="1" applyBorder="1" applyAlignment="1" applyProtection="1">
      <alignment horizontal="left" vertical="center"/>
      <protection locked="0"/>
    </xf>
    <xf numFmtId="2" fontId="144" fillId="0" borderId="18" xfId="6140" applyNumberFormat="1" applyFont="1" applyBorder="1" applyAlignment="1" applyProtection="1">
      <alignment horizontal="left" vertical="center" wrapText="1"/>
      <protection locked="0"/>
    </xf>
    <xf numFmtId="168" fontId="144" fillId="0" borderId="18" xfId="6140" applyNumberFormat="1" applyFont="1" applyBorder="1" applyAlignment="1" applyProtection="1">
      <alignment horizontal="right" vertical="center"/>
      <protection locked="0"/>
    </xf>
    <xf numFmtId="3" fontId="144" fillId="0" borderId="18" xfId="6142" applyNumberFormat="1" applyFont="1" applyBorder="1" applyAlignment="1">
      <alignment vertical="center"/>
    </xf>
    <xf numFmtId="0" fontId="144" fillId="0" borderId="18" xfId="70" applyFont="1" applyBorder="1"/>
    <xf numFmtId="0" fontId="144" fillId="0" borderId="18" xfId="0" applyFont="1" applyBorder="1"/>
    <xf numFmtId="0" fontId="144" fillId="0" borderId="0" xfId="0" applyFont="1"/>
    <xf numFmtId="0" fontId="154" fillId="0" borderId="0" xfId="0" applyFont="1"/>
    <xf numFmtId="3" fontId="151" fillId="0" borderId="18" xfId="6141" applyNumberFormat="1" applyFont="1" applyBorder="1" applyAlignment="1">
      <alignment horizontal="right" vertical="center"/>
    </xf>
    <xf numFmtId="1" fontId="137" fillId="0" borderId="37" xfId="6147" applyNumberFormat="1" applyFont="1" applyBorder="1" applyAlignment="1" applyProtection="1">
      <alignment horizontal="right" vertical="center"/>
      <protection locked="0"/>
    </xf>
    <xf numFmtId="1" fontId="137" fillId="0" borderId="20" xfId="6147" applyNumberFormat="1" applyFont="1" applyBorder="1" applyAlignment="1" applyProtection="1">
      <alignment horizontal="left" vertical="center"/>
      <protection locked="0"/>
    </xf>
    <xf numFmtId="1" fontId="137" fillId="0" borderId="61" xfId="6147" applyNumberFormat="1" applyFont="1" applyBorder="1" applyAlignment="1" applyProtection="1">
      <alignment horizontal="left" vertical="center"/>
      <protection locked="0"/>
    </xf>
    <xf numFmtId="168" fontId="137" fillId="0" borderId="21" xfId="6139" applyNumberFormat="1" applyFont="1" applyBorder="1" applyAlignment="1" applyProtection="1">
      <alignment horizontal="right" vertical="center"/>
      <protection locked="0"/>
    </xf>
    <xf numFmtId="0" fontId="136" fillId="0" borderId="62" xfId="0" applyFont="1" applyBorder="1" applyAlignment="1">
      <alignment horizontal="center"/>
    </xf>
    <xf numFmtId="0" fontId="136" fillId="0" borderId="0" xfId="0" applyFont="1"/>
    <xf numFmtId="0" fontId="136" fillId="0" borderId="52" xfId="0" applyFont="1" applyBorder="1" applyAlignment="1">
      <alignment horizontal="left" vertical="center"/>
    </xf>
    <xf numFmtId="0" fontId="136" fillId="0" borderId="31" xfId="0" applyFont="1" applyBorder="1" applyAlignment="1">
      <alignment horizontal="left" wrapText="1"/>
    </xf>
    <xf numFmtId="0" fontId="136" fillId="0" borderId="43" xfId="0" applyFont="1" applyBorder="1" applyAlignment="1">
      <alignment horizontal="center" vertical="center" wrapText="1"/>
    </xf>
    <xf numFmtId="0" fontId="136" fillId="0" borderId="44" xfId="0" applyFont="1" applyBorder="1" applyAlignment="1">
      <alignment horizontal="center" vertical="center"/>
    </xf>
    <xf numFmtId="0" fontId="136" fillId="0" borderId="31" xfId="0" applyFont="1" applyBorder="1" applyAlignment="1">
      <alignment horizontal="center" vertical="center"/>
    </xf>
    <xf numFmtId="0" fontId="136" fillId="0" borderId="43" xfId="0" applyFont="1" applyBorder="1" applyAlignment="1">
      <alignment horizontal="center" vertical="center"/>
    </xf>
    <xf numFmtId="0" fontId="136" fillId="0" borderId="54" xfId="0" applyFont="1" applyBorder="1" applyAlignment="1">
      <alignment horizontal="center" vertical="center"/>
    </xf>
    <xf numFmtId="0" fontId="136" fillId="0" borderId="27" xfId="0" applyFont="1" applyBorder="1" applyAlignment="1">
      <alignment horizontal="center" vertical="center"/>
    </xf>
    <xf numFmtId="0" fontId="136" fillId="0" borderId="28" xfId="0" applyFont="1" applyBorder="1" applyAlignment="1">
      <alignment horizontal="center" vertical="center"/>
    </xf>
    <xf numFmtId="0" fontId="137" fillId="0" borderId="17" xfId="0" applyFont="1" applyBorder="1" applyAlignment="1">
      <alignment vertical="top"/>
    </xf>
    <xf numFmtId="0" fontId="137" fillId="0" borderId="17" xfId="0" applyFont="1" applyBorder="1" applyAlignment="1">
      <alignment horizontal="left" vertical="center" wrapText="1"/>
    </xf>
    <xf numFmtId="3" fontId="137" fillId="42" borderId="18" xfId="0" applyNumberFormat="1" applyFont="1" applyFill="1" applyBorder="1" applyAlignment="1">
      <alignment horizontal="right" vertical="center"/>
    </xf>
    <xf numFmtId="3" fontId="137" fillId="0" borderId="18" xfId="0" applyNumberFormat="1" applyFont="1" applyBorder="1" applyAlignment="1">
      <alignment horizontal="right" vertical="center"/>
    </xf>
    <xf numFmtId="3" fontId="137" fillId="0" borderId="17" xfId="0" applyNumberFormat="1" applyFont="1" applyBorder="1" applyAlignment="1">
      <alignment horizontal="right" vertical="center"/>
    </xf>
    <xf numFmtId="3" fontId="137" fillId="42" borderId="17" xfId="0" applyNumberFormat="1" applyFont="1" applyFill="1" applyBorder="1" applyAlignment="1">
      <alignment horizontal="right" vertical="center"/>
    </xf>
    <xf numFmtId="0" fontId="137" fillId="0" borderId="18" xfId="0" applyFont="1" applyBorder="1" applyAlignment="1">
      <alignment vertical="top"/>
    </xf>
    <xf numFmtId="0" fontId="137" fillId="0" borderId="18" xfId="0" applyFont="1" applyBorder="1" applyAlignment="1">
      <alignment horizontal="left" vertical="center" wrapText="1"/>
    </xf>
    <xf numFmtId="3" fontId="137" fillId="0" borderId="18" xfId="3081" applyNumberFormat="1" applyFont="1" applyBorder="1" applyAlignment="1">
      <alignment horizontal="left" vertical="center" wrapText="1"/>
    </xf>
    <xf numFmtId="0" fontId="137" fillId="0" borderId="0" xfId="0" applyFont="1" applyAlignment="1">
      <alignment vertical="top"/>
    </xf>
    <xf numFmtId="0" fontId="137" fillId="55" borderId="18" xfId="0" applyFont="1" applyFill="1" applyBorder="1" applyAlignment="1">
      <alignment horizontal="left" vertical="center" wrapText="1"/>
    </xf>
    <xf numFmtId="3" fontId="144" fillId="0" borderId="18" xfId="0" applyNumberFormat="1" applyFont="1" applyBorder="1" applyAlignment="1">
      <alignment horizontal="right" vertical="center"/>
    </xf>
    <xf numFmtId="0" fontId="137" fillId="0" borderId="18" xfId="3081" applyFont="1" applyBorder="1" applyAlignment="1">
      <alignment horizontal="left" vertical="center" wrapText="1"/>
    </xf>
    <xf numFmtId="3" fontId="136" fillId="42" borderId="15" xfId="0" applyNumberFormat="1" applyFont="1" applyFill="1" applyBorder="1" applyAlignment="1">
      <alignment horizontal="right" vertical="center"/>
    </xf>
    <xf numFmtId="3" fontId="136" fillId="0" borderId="63" xfId="0" applyNumberFormat="1" applyFont="1" applyBorder="1" applyAlignment="1">
      <alignment horizontal="right" vertical="center"/>
    </xf>
    <xf numFmtId="3" fontId="136" fillId="42" borderId="16" xfId="0" applyNumberFormat="1" applyFont="1" applyFill="1" applyBorder="1" applyAlignment="1">
      <alignment horizontal="right" vertical="center"/>
    </xf>
    <xf numFmtId="3" fontId="136" fillId="42" borderId="12" xfId="0" applyNumberFormat="1" applyFont="1" applyFill="1" applyBorder="1" applyAlignment="1">
      <alignment horizontal="right" vertical="center"/>
    </xf>
    <xf numFmtId="0" fontId="136" fillId="0" borderId="0" xfId="0" applyFont="1" applyAlignment="1">
      <alignment horizontal="right"/>
    </xf>
    <xf numFmtId="0" fontId="136" fillId="0" borderId="0" xfId="0" applyFont="1" applyAlignment="1">
      <alignment horizontal="left"/>
    </xf>
    <xf numFmtId="3" fontId="136" fillId="0" borderId="0" xfId="0" applyNumberFormat="1" applyFont="1"/>
    <xf numFmtId="0" fontId="136" fillId="0" borderId="0" xfId="0" applyFont="1" applyAlignment="1">
      <alignment horizontal="left" vertical="top" wrapText="1"/>
    </xf>
    <xf numFmtId="3" fontId="83" fillId="0" borderId="0" xfId="3100" applyNumberFormat="1" applyFont="1" applyAlignment="1">
      <alignment horizontal="left"/>
    </xf>
    <xf numFmtId="0" fontId="137" fillId="0" borderId="0" xfId="0" applyFont="1" applyAlignment="1">
      <alignment horizontal="right"/>
    </xf>
    <xf numFmtId="0" fontId="137" fillId="0" borderId="0" xfId="0" applyFont="1" applyAlignment="1">
      <alignment horizontal="left" vertical="top" wrapText="1"/>
    </xf>
    <xf numFmtId="169" fontId="137" fillId="0" borderId="0" xfId="0" applyNumberFormat="1" applyFont="1"/>
    <xf numFmtId="2" fontId="155" fillId="47" borderId="18" xfId="6139" applyNumberFormat="1" applyFont="1" applyFill="1" applyBorder="1" applyAlignment="1" applyProtection="1">
      <alignment horizontal="left" vertical="center"/>
      <protection locked="0"/>
    </xf>
    <xf numFmtId="3" fontId="136" fillId="47" borderId="18" xfId="6139" applyNumberFormat="1" applyFont="1" applyFill="1" applyBorder="1" applyAlignment="1" applyProtection="1">
      <alignment horizontal="right" vertical="center" wrapText="1"/>
      <protection locked="0"/>
    </xf>
    <xf numFmtId="2" fontId="137" fillId="47" borderId="18" xfId="6140" applyNumberFormat="1" applyFont="1" applyFill="1" applyBorder="1" applyAlignment="1" applyProtection="1">
      <alignment horizontal="center" vertical="center"/>
      <protection locked="0"/>
    </xf>
    <xf numFmtId="3" fontId="137" fillId="47" borderId="18" xfId="6141" applyNumberFormat="1" applyFont="1" applyFill="1" applyBorder="1" applyAlignment="1">
      <alignment horizontal="right" vertical="center"/>
    </xf>
    <xf numFmtId="0" fontId="149" fillId="0" borderId="0" xfId="0" applyFont="1" applyAlignment="1">
      <alignment vertical="center"/>
    </xf>
    <xf numFmtId="0" fontId="144" fillId="0" borderId="18" xfId="0" applyFont="1" applyBorder="1" applyAlignment="1">
      <alignment horizontal="left" vertical="center" wrapText="1"/>
    </xf>
    <xf numFmtId="0" fontId="152" fillId="0" borderId="0" xfId="0" applyFont="1" applyAlignment="1">
      <alignment horizontal="left" vertical="top" wrapText="1"/>
    </xf>
    <xf numFmtId="1" fontId="137" fillId="0" borderId="20" xfId="6140" applyNumberFormat="1" applyFont="1" applyBorder="1" applyAlignment="1" applyProtection="1">
      <alignment horizontal="left" vertical="top" wrapText="1"/>
      <protection locked="0"/>
    </xf>
    <xf numFmtId="2" fontId="137" fillId="0" borderId="21" xfId="6139" applyNumberFormat="1" applyFont="1" applyBorder="1" applyAlignment="1" applyProtection="1">
      <alignment horizontal="left" vertical="top" wrapText="1"/>
      <protection locked="0"/>
    </xf>
    <xf numFmtId="0" fontId="150" fillId="0" borderId="0" xfId="0" applyFont="1"/>
    <xf numFmtId="3" fontId="150" fillId="0" borderId="0" xfId="0" applyNumberFormat="1" applyFont="1"/>
    <xf numFmtId="0" fontId="137" fillId="56" borderId="18" xfId="0" applyFont="1" applyFill="1" applyBorder="1" applyAlignment="1">
      <alignment horizontal="left" vertical="center" wrapText="1"/>
    </xf>
    <xf numFmtId="0" fontId="137" fillId="47" borderId="18" xfId="0" applyFont="1" applyFill="1" applyBorder="1" applyAlignment="1">
      <alignment vertical="top"/>
    </xf>
    <xf numFmtId="0" fontId="76" fillId="0" borderId="18" xfId="78" applyFont="1" applyBorder="1" applyAlignment="1">
      <alignment wrapText="1"/>
    </xf>
    <xf numFmtId="0" fontId="137" fillId="0" borderId="63" xfId="0" applyFont="1" applyBorder="1"/>
    <xf numFmtId="3" fontId="136" fillId="0" borderId="49" xfId="0" applyNumberFormat="1" applyFont="1" applyBorder="1" applyAlignment="1">
      <alignment horizontal="right" vertical="center"/>
    </xf>
    <xf numFmtId="3" fontId="136" fillId="0" borderId="15" xfId="0" applyNumberFormat="1" applyFont="1" applyBorder="1" applyAlignment="1">
      <alignment horizontal="right" vertical="center"/>
    </xf>
    <xf numFmtId="3" fontId="136" fillId="42" borderId="49" xfId="0" applyNumberFormat="1" applyFont="1" applyFill="1" applyBorder="1" applyAlignment="1">
      <alignment horizontal="right" vertical="center"/>
    </xf>
    <xf numFmtId="1" fontId="76" fillId="0" borderId="24" xfId="104" applyNumberFormat="1" applyFill="1" applyBorder="1"/>
    <xf numFmtId="0" fontId="0" fillId="47" borderId="0" xfId="0" applyFill="1"/>
    <xf numFmtId="0" fontId="137" fillId="0" borderId="0" xfId="0" applyFont="1" applyBorder="1" applyAlignment="1">
      <alignment horizontal="left" vertical="center" wrapText="1"/>
    </xf>
    <xf numFmtId="0" fontId="76" fillId="0" borderId="0" xfId="78" applyFont="1" applyBorder="1" applyAlignment="1">
      <alignment wrapText="1"/>
    </xf>
    <xf numFmtId="0" fontId="150" fillId="43" borderId="0" xfId="0" applyFont="1" applyFill="1"/>
    <xf numFmtId="0" fontId="137" fillId="57" borderId="45" xfId="0" applyFont="1" applyFill="1" applyBorder="1" applyAlignment="1">
      <alignment horizontal="left" vertical="center" wrapText="1"/>
    </xf>
    <xf numFmtId="0" fontId="137" fillId="57" borderId="18" xfId="0" applyFont="1" applyFill="1" applyBorder="1" applyAlignment="1">
      <alignment horizontal="left" vertical="center" wrapText="1"/>
    </xf>
    <xf numFmtId="3" fontId="137" fillId="57" borderId="18" xfId="3081" applyNumberFormat="1" applyFont="1" applyFill="1" applyBorder="1" applyAlignment="1">
      <alignment horizontal="left" vertical="center" wrapText="1"/>
    </xf>
    <xf numFmtId="0" fontId="137" fillId="57" borderId="18" xfId="0" applyFont="1" applyFill="1" applyBorder="1" applyAlignment="1">
      <alignment horizontal="left" vertical="center"/>
    </xf>
    <xf numFmtId="3" fontId="137" fillId="47" borderId="18" xfId="0" applyNumberFormat="1" applyFont="1" applyFill="1" applyBorder="1" applyAlignment="1">
      <alignment horizontal="right" vertical="center"/>
    </xf>
    <xf numFmtId="0" fontId="76" fillId="57" borderId="18" xfId="78" applyFont="1" applyFill="1" applyBorder="1" applyAlignment="1">
      <alignment wrapText="1"/>
    </xf>
    <xf numFmtId="3" fontId="136" fillId="43" borderId="0" xfId="0" applyNumberFormat="1" applyFont="1" applyFill="1"/>
    <xf numFmtId="0" fontId="145" fillId="0" borderId="0" xfId="0" applyFont="1" applyFill="1" applyBorder="1"/>
    <xf numFmtId="0" fontId="145" fillId="0" borderId="0" xfId="0" quotePrefix="1" applyFont="1" applyBorder="1"/>
    <xf numFmtId="3" fontId="137" fillId="54" borderId="18" xfId="0" applyNumberFormat="1" applyFont="1" applyFill="1" applyBorder="1" applyAlignment="1">
      <alignment horizontal="right" vertical="center"/>
    </xf>
    <xf numFmtId="3" fontId="156" fillId="47" borderId="18" xfId="0" applyNumberFormat="1" applyFont="1" applyFill="1" applyBorder="1" applyAlignment="1">
      <alignment horizontal="right" vertical="center"/>
    </xf>
    <xf numFmtId="3" fontId="151" fillId="0" borderId="18" xfId="0" applyNumberFormat="1" applyFont="1" applyBorder="1" applyAlignment="1">
      <alignment horizontal="right" vertical="center"/>
    </xf>
    <xf numFmtId="0" fontId="137" fillId="0" borderId="0" xfId="0" applyFont="1" applyAlignment="1">
      <alignment horizontal="left" vertical="center" wrapText="1"/>
    </xf>
    <xf numFmtId="3" fontId="137" fillId="54" borderId="18" xfId="70" applyNumberFormat="1" applyFont="1" applyFill="1" applyBorder="1" applyAlignment="1">
      <alignment vertical="center"/>
    </xf>
    <xf numFmtId="3" fontId="143" fillId="0" borderId="18" xfId="6140" applyNumberFormat="1" applyFont="1" applyBorder="1" applyAlignment="1">
      <alignment horizontal="right" vertical="center"/>
    </xf>
    <xf numFmtId="3" fontId="157" fillId="0" borderId="18" xfId="6142" applyNumberFormat="1" applyFont="1" applyBorder="1" applyAlignment="1">
      <alignment vertical="center"/>
    </xf>
    <xf numFmtId="3" fontId="135" fillId="47" borderId="50" xfId="0" applyNumberFormat="1" applyFont="1" applyFill="1" applyBorder="1" applyAlignment="1">
      <alignment horizontal="right" vertical="center" wrapText="1"/>
    </xf>
    <xf numFmtId="0" fontId="83" fillId="48" borderId="13" xfId="0" applyFont="1" applyFill="1" applyBorder="1" applyAlignment="1">
      <alignment horizontal="center" wrapText="1"/>
    </xf>
    <xf numFmtId="0" fontId="79" fillId="0" borderId="57" xfId="0" applyFont="1" applyBorder="1" applyAlignment="1">
      <alignment horizontal="left"/>
    </xf>
    <xf numFmtId="0" fontId="83" fillId="0" borderId="57" xfId="0" applyFont="1" applyBorder="1" applyAlignment="1">
      <alignment horizontal="left"/>
    </xf>
    <xf numFmtId="3" fontId="76" fillId="40" borderId="18" xfId="0" applyNumberFormat="1" applyFont="1" applyFill="1" applyBorder="1"/>
    <xf numFmtId="0" fontId="83" fillId="0" borderId="37" xfId="0" applyFont="1" applyBorder="1" applyAlignment="1">
      <alignment horizontal="left" wrapText="1"/>
    </xf>
    <xf numFmtId="0" fontId="79" fillId="0" borderId="37" xfId="0" applyFont="1" applyBorder="1" applyAlignment="1">
      <alignment horizontal="left" wrapText="1"/>
    </xf>
    <xf numFmtId="3" fontId="76" fillId="41" borderId="18" xfId="0" applyNumberFormat="1" applyFont="1" applyFill="1" applyBorder="1"/>
    <xf numFmtId="49" fontId="138" fillId="0" borderId="37" xfId="0" applyNumberFormat="1" applyFont="1" applyBorder="1" applyAlignment="1">
      <alignment horizontal="left" wrapText="1"/>
    </xf>
    <xf numFmtId="0" fontId="140" fillId="0" borderId="37" xfId="0" applyFont="1" applyBorder="1" applyAlignment="1">
      <alignment horizontal="left" wrapText="1"/>
    </xf>
    <xf numFmtId="0" fontId="79" fillId="0" borderId="37" xfId="78" applyFont="1" applyBorder="1"/>
    <xf numFmtId="0" fontId="79" fillId="0" borderId="29" xfId="0" applyFont="1" applyBorder="1" applyAlignment="1">
      <alignment horizontal="left"/>
    </xf>
    <xf numFmtId="3" fontId="77" fillId="0" borderId="18" xfId="78" applyNumberFormat="1" applyFont="1" applyBorder="1"/>
    <xf numFmtId="0" fontId="79" fillId="0" borderId="40" xfId="0" applyFont="1" applyBorder="1" applyAlignment="1">
      <alignment horizontal="left" wrapText="1"/>
    </xf>
    <xf numFmtId="0" fontId="80" fillId="0" borderId="37" xfId="0" applyFont="1" applyBorder="1" applyAlignment="1">
      <alignment horizontal="left" wrapText="1"/>
    </xf>
    <xf numFmtId="0" fontId="86" fillId="0" borderId="37" xfId="0" applyFont="1" applyBorder="1"/>
    <xf numFmtId="0" fontId="80" fillId="0" borderId="37" xfId="0" applyFont="1" applyBorder="1" applyAlignment="1">
      <alignment wrapText="1"/>
    </xf>
    <xf numFmtId="0" fontId="0" fillId="0" borderId="29" xfId="0" applyBorder="1"/>
    <xf numFmtId="0" fontId="76" fillId="0" borderId="18" xfId="0" applyFont="1" applyBorder="1"/>
    <xf numFmtId="0" fontId="80" fillId="0" borderId="37" xfId="0" applyFont="1" applyBorder="1"/>
    <xf numFmtId="3" fontId="83" fillId="52" borderId="18" xfId="0" applyNumberFormat="1" applyFont="1" applyFill="1" applyBorder="1"/>
    <xf numFmtId="3" fontId="76" fillId="53" borderId="18" xfId="0" applyNumberFormat="1" applyFont="1" applyFill="1" applyBorder="1"/>
    <xf numFmtId="0" fontId="79" fillId="0" borderId="58" xfId="0" applyFont="1" applyBorder="1" applyAlignment="1">
      <alignment wrapText="1"/>
    </xf>
    <xf numFmtId="3" fontId="76" fillId="58" borderId="64" xfId="0" applyNumberFormat="1" applyFont="1" applyFill="1" applyBorder="1" applyAlignment="1">
      <alignment horizontal="right"/>
    </xf>
    <xf numFmtId="0" fontId="83" fillId="0" borderId="37" xfId="0" applyFont="1" applyBorder="1" applyAlignment="1">
      <alignment wrapText="1"/>
    </xf>
    <xf numFmtId="0" fontId="82" fillId="0" borderId="29" xfId="0" applyFont="1" applyBorder="1" applyAlignment="1">
      <alignment wrapText="1"/>
    </xf>
    <xf numFmtId="0" fontId="142" fillId="0" borderId="59" xfId="0" applyFont="1" applyBorder="1" applyAlignment="1">
      <alignment wrapText="1"/>
    </xf>
    <xf numFmtId="0" fontId="137" fillId="0" borderId="60" xfId="0" applyFont="1" applyBorder="1" applyAlignment="1">
      <alignment vertical="top"/>
    </xf>
    <xf numFmtId="3" fontId="137" fillId="42" borderId="24" xfId="0" applyNumberFormat="1" applyFont="1" applyFill="1" applyBorder="1" applyAlignment="1">
      <alignment horizontal="right" vertical="center"/>
    </xf>
    <xf numFmtId="3" fontId="137" fillId="0" borderId="60" xfId="0" applyNumberFormat="1" applyFont="1" applyBorder="1" applyAlignment="1">
      <alignment horizontal="right" vertical="center"/>
    </xf>
    <xf numFmtId="3" fontId="137" fillId="0" borderId="0" xfId="0" applyNumberFormat="1" applyFont="1" applyBorder="1" applyAlignment="1">
      <alignment horizontal="right" vertical="center"/>
    </xf>
    <xf numFmtId="3" fontId="137" fillId="0" borderId="19" xfId="0" applyNumberFormat="1" applyFont="1" applyBorder="1" applyAlignment="1">
      <alignment horizontal="right" vertical="center"/>
    </xf>
    <xf numFmtId="3" fontId="137" fillId="0" borderId="24" xfId="0" applyNumberFormat="1" applyFont="1" applyBorder="1" applyAlignment="1">
      <alignment horizontal="right" vertical="center"/>
    </xf>
    <xf numFmtId="3" fontId="137" fillId="42" borderId="0" xfId="0" applyNumberFormat="1" applyFont="1" applyFill="1" applyBorder="1" applyAlignment="1">
      <alignment horizontal="right" vertical="center"/>
    </xf>
    <xf numFmtId="0" fontId="158" fillId="0" borderId="0" xfId="0" applyFont="1" applyAlignment="1">
      <alignment horizontal="left"/>
    </xf>
    <xf numFmtId="0" fontId="137" fillId="0" borderId="0" xfId="0" applyFont="1" applyAlignment="1">
      <alignment horizontal="center"/>
    </xf>
    <xf numFmtId="3" fontId="155" fillId="0" borderId="0" xfId="0" applyNumberFormat="1" applyFont="1" applyFill="1" applyBorder="1" applyAlignment="1">
      <alignment horizontal="left" vertical="top" wrapText="1"/>
    </xf>
    <xf numFmtId="0" fontId="159" fillId="0" borderId="0" xfId="0" applyFont="1" applyAlignment="1">
      <alignment horizontal="left"/>
    </xf>
    <xf numFmtId="3" fontId="77" fillId="0" borderId="36" xfId="0" applyNumberFormat="1" applyFont="1" applyBorder="1" applyAlignment="1">
      <alignment horizontal="center" wrapText="1"/>
    </xf>
    <xf numFmtId="0" fontId="161" fillId="59" borderId="34" xfId="0" applyFont="1" applyFill="1" applyBorder="1" applyAlignment="1">
      <alignment horizontal="center" vertical="center"/>
    </xf>
    <xf numFmtId="0" fontId="161" fillId="0" borderId="65" xfId="0" applyFont="1" applyBorder="1" applyAlignment="1">
      <alignment horizontal="center" vertical="center"/>
    </xf>
    <xf numFmtId="3" fontId="160" fillId="59" borderId="17" xfId="0" applyNumberFormat="1" applyFont="1" applyFill="1" applyBorder="1" applyAlignment="1">
      <alignment horizontal="right" vertical="center"/>
    </xf>
    <xf numFmtId="3" fontId="160" fillId="0" borderId="17" xfId="0" applyNumberFormat="1" applyFont="1" applyBorder="1" applyAlignment="1">
      <alignment horizontal="right" vertical="center"/>
    </xf>
    <xf numFmtId="3" fontId="160" fillId="59" borderId="18" xfId="0" applyNumberFormat="1" applyFont="1" applyFill="1" applyBorder="1" applyAlignment="1">
      <alignment horizontal="right" vertical="center"/>
    </xf>
    <xf numFmtId="3" fontId="160" fillId="0" borderId="18" xfId="0" applyNumberFormat="1" applyFont="1" applyBorder="1" applyAlignment="1">
      <alignment horizontal="right" vertical="center"/>
    </xf>
    <xf numFmtId="3" fontId="160" fillId="44" borderId="18" xfId="0" applyNumberFormat="1" applyFont="1" applyFill="1" applyBorder="1" applyAlignment="1">
      <alignment horizontal="right" vertical="center"/>
    </xf>
    <xf numFmtId="0" fontId="137" fillId="0" borderId="0" xfId="0" applyFont="1" applyAlignment="1">
      <alignment horizontal="center" vertical="top"/>
    </xf>
    <xf numFmtId="3" fontId="161" fillId="0" borderId="22" xfId="0" applyNumberFormat="1" applyFont="1" applyBorder="1" applyAlignment="1">
      <alignment horizontal="right" vertical="center"/>
    </xf>
    <xf numFmtId="44" fontId="150" fillId="44" borderId="0" xfId="0" applyNumberFormat="1" applyFont="1" applyFill="1" applyAlignment="1">
      <alignment horizontal="center" wrapText="1"/>
    </xf>
    <xf numFmtId="0" fontId="0" fillId="44" borderId="0" xfId="0" applyFill="1"/>
    <xf numFmtId="2" fontId="136" fillId="44" borderId="37" xfId="6179" applyNumberFormat="1" applyFont="1" applyFill="1" applyBorder="1" applyAlignment="1" applyProtection="1">
      <alignment horizontal="right" vertical="center"/>
      <protection locked="0"/>
    </xf>
    <xf numFmtId="2" fontId="136" fillId="44" borderId="20" xfId="6179" applyNumberFormat="1" applyFont="1" applyFill="1" applyBorder="1" applyAlignment="1" applyProtection="1">
      <alignment horizontal="left" vertical="center"/>
      <protection locked="0"/>
    </xf>
    <xf numFmtId="2" fontId="136" fillId="0" borderId="18" xfId="6179" applyNumberFormat="1" applyFont="1" applyBorder="1" applyAlignment="1" applyProtection="1">
      <alignment horizontal="left" vertical="center" wrapText="1"/>
      <protection locked="0"/>
    </xf>
    <xf numFmtId="1" fontId="136" fillId="44" borderId="18" xfId="6179" applyNumberFormat="1" applyFont="1" applyFill="1" applyBorder="1" applyAlignment="1" applyProtection="1">
      <alignment horizontal="right" vertical="center" wrapText="1"/>
      <protection locked="0"/>
    </xf>
    <xf numFmtId="1" fontId="137" fillId="44" borderId="37" xfId="6180" applyNumberFormat="1" applyFont="1" applyFill="1" applyBorder="1" applyAlignment="1" applyProtection="1">
      <alignment horizontal="right" vertical="center"/>
      <protection locked="0"/>
    </xf>
    <xf numFmtId="1" fontId="137" fillId="44" borderId="20" xfId="6180" applyNumberFormat="1" applyFont="1" applyFill="1" applyBorder="1" applyAlignment="1" applyProtection="1">
      <alignment horizontal="left" vertical="center"/>
      <protection locked="0"/>
    </xf>
    <xf numFmtId="2" fontId="143" fillId="0" borderId="18" xfId="6180" applyNumberFormat="1" applyFont="1" applyBorder="1" applyAlignment="1" applyProtection="1">
      <alignment horizontal="left" vertical="center" wrapText="1"/>
      <protection locked="0"/>
    </xf>
    <xf numFmtId="1" fontId="137" fillId="44" borderId="18" xfId="6180" applyNumberFormat="1" applyFont="1" applyFill="1" applyBorder="1" applyAlignment="1" applyProtection="1">
      <alignment horizontal="right" vertical="center" wrapText="1"/>
      <protection locked="0"/>
    </xf>
    <xf numFmtId="2" fontId="137" fillId="0" borderId="18" xfId="6180" applyNumberFormat="1" applyFont="1" applyBorder="1" applyAlignment="1" applyProtection="1">
      <alignment horizontal="left" vertical="center" wrapText="1"/>
      <protection locked="0"/>
    </xf>
    <xf numFmtId="1" fontId="137" fillId="44" borderId="18" xfId="6180" applyNumberFormat="1" applyFont="1" applyFill="1" applyBorder="1" applyAlignment="1" applyProtection="1">
      <alignment horizontal="right" vertical="center"/>
      <protection locked="0"/>
    </xf>
    <xf numFmtId="2" fontId="137" fillId="0" borderId="18" xfId="6180" applyNumberFormat="1" applyFont="1" applyBorder="1" applyAlignment="1" applyProtection="1">
      <alignment horizontal="left" vertical="center"/>
      <protection locked="0"/>
    </xf>
    <xf numFmtId="1" fontId="137" fillId="44" borderId="20" xfId="6180" applyNumberFormat="1" applyFont="1" applyFill="1" applyBorder="1" applyAlignment="1" applyProtection="1">
      <alignment horizontal="left" vertical="top" wrapText="1"/>
      <protection locked="0"/>
    </xf>
    <xf numFmtId="1" fontId="137" fillId="44" borderId="20" xfId="6180" applyNumberFormat="1" applyFont="1" applyFill="1" applyBorder="1" applyAlignment="1" applyProtection="1">
      <alignment horizontal="right" vertical="center"/>
      <protection locked="0"/>
    </xf>
    <xf numFmtId="2" fontId="136" fillId="44" borderId="18" xfId="6179" applyNumberFormat="1" applyFont="1" applyFill="1" applyBorder="1" applyAlignment="1" applyProtection="1">
      <alignment horizontal="right" vertical="center"/>
      <protection locked="0"/>
    </xf>
    <xf numFmtId="2" fontId="136" fillId="44" borderId="18" xfId="6179" applyNumberFormat="1" applyFont="1" applyFill="1" applyBorder="1" applyAlignment="1" applyProtection="1">
      <alignment horizontal="left" vertical="center"/>
      <protection locked="0"/>
    </xf>
    <xf numFmtId="1" fontId="137" fillId="44" borderId="37" xfId="6181" applyNumberFormat="1" applyFont="1" applyFill="1" applyBorder="1" applyAlignment="1" applyProtection="1">
      <alignment horizontal="right" vertical="center"/>
      <protection locked="0"/>
    </xf>
    <xf numFmtId="1" fontId="137" fillId="44" borderId="61" xfId="6181" applyNumberFormat="1" applyFont="1" applyFill="1" applyBorder="1" applyAlignment="1" applyProtection="1">
      <alignment horizontal="left" vertical="center"/>
      <protection locked="0"/>
    </xf>
    <xf numFmtId="2" fontId="137" fillId="0" borderId="21" xfId="6179" applyNumberFormat="1" applyFont="1" applyBorder="1" applyAlignment="1" applyProtection="1">
      <alignment horizontal="left" vertical="top" wrapText="1"/>
      <protection locked="0"/>
    </xf>
    <xf numFmtId="1" fontId="137" fillId="44" borderId="21" xfId="6179" applyNumberFormat="1" applyFont="1" applyFill="1" applyBorder="1" applyAlignment="1" applyProtection="1">
      <alignment horizontal="right" vertical="center"/>
      <protection locked="0"/>
    </xf>
    <xf numFmtId="2" fontId="137" fillId="44" borderId="14" xfId="6179" applyNumberFormat="1" applyFont="1" applyFill="1" applyBorder="1" applyAlignment="1" applyProtection="1">
      <alignment horizontal="left" vertical="center"/>
      <protection locked="0"/>
    </xf>
    <xf numFmtId="2" fontId="136" fillId="0" borderId="13" xfId="6179" applyNumberFormat="1" applyFont="1" applyBorder="1" applyAlignment="1" applyProtection="1">
      <alignment horizontal="left" vertical="center" wrapText="1"/>
      <protection locked="0"/>
    </xf>
    <xf numFmtId="1" fontId="136" fillId="44" borderId="13" xfId="6179" applyNumberFormat="1" applyFont="1" applyFill="1" applyBorder="1" applyAlignment="1" applyProtection="1">
      <alignment horizontal="right" vertical="center" wrapText="1"/>
      <protection locked="0"/>
    </xf>
    <xf numFmtId="3" fontId="136" fillId="44" borderId="13" xfId="6179" applyNumberFormat="1" applyFont="1" applyFill="1" applyBorder="1" applyAlignment="1" applyProtection="1">
      <alignment horizontal="right" vertical="center" wrapText="1"/>
      <protection locked="0"/>
    </xf>
    <xf numFmtId="3" fontId="0" fillId="44" borderId="0" xfId="0" applyNumberFormat="1" applyFill="1"/>
    <xf numFmtId="0" fontId="0" fillId="0" borderId="0" xfId="0" applyAlignment="1">
      <alignment horizontal="center"/>
    </xf>
    <xf numFmtId="0" fontId="89" fillId="41" borderId="33" xfId="0" applyFont="1" applyFill="1" applyBorder="1" applyAlignment="1">
      <alignment horizontal="center" wrapText="1"/>
    </xf>
    <xf numFmtId="0" fontId="89" fillId="41" borderId="35" xfId="0" applyFont="1" applyFill="1" applyBorder="1" applyAlignment="1">
      <alignment horizontal="center" wrapText="1"/>
    </xf>
    <xf numFmtId="3" fontId="77" fillId="0" borderId="36" xfId="0" applyNumberFormat="1" applyFont="1" applyBorder="1" applyAlignment="1">
      <alignment horizontal="left" wrapText="1"/>
    </xf>
    <xf numFmtId="2" fontId="136" fillId="44" borderId="21" xfId="6178" applyNumberFormat="1" applyFont="1" applyFill="1" applyBorder="1" applyAlignment="1" applyProtection="1">
      <alignment horizontal="right" vertical="center" wrapText="1"/>
      <protection locked="0"/>
    </xf>
    <xf numFmtId="0" fontId="137" fillId="44" borderId="24" xfId="70" applyFont="1" applyFill="1" applyBorder="1" applyAlignment="1">
      <alignment horizontal="right" vertical="center" wrapText="1"/>
    </xf>
    <xf numFmtId="0" fontId="136" fillId="44" borderId="21" xfId="70" applyFont="1" applyFill="1" applyBorder="1" applyAlignment="1">
      <alignment horizontal="center" vertical="center"/>
    </xf>
    <xf numFmtId="0" fontId="136" fillId="44" borderId="24" xfId="70" applyFont="1" applyFill="1" applyBorder="1" applyAlignment="1">
      <alignment horizontal="center" vertical="center"/>
    </xf>
    <xf numFmtId="2" fontId="136" fillId="0" borderId="18" xfId="6178" applyNumberFormat="1" applyFont="1" applyBorder="1" applyAlignment="1" applyProtection="1">
      <alignment horizontal="center" vertical="center" wrapText="1"/>
      <protection locked="0"/>
    </xf>
    <xf numFmtId="1" fontId="136" fillId="44" borderId="18" xfId="6178" applyNumberFormat="1" applyFont="1" applyFill="1" applyBorder="1" applyAlignment="1" applyProtection="1">
      <alignment horizontal="center" vertical="center" wrapText="1"/>
      <protection locked="0"/>
    </xf>
    <xf numFmtId="0" fontId="136" fillId="44" borderId="21" xfId="6178" applyFont="1" applyFill="1" applyBorder="1" applyAlignment="1" applyProtection="1">
      <alignment horizontal="center" vertical="center" wrapText="1"/>
      <protection locked="0"/>
    </xf>
    <xf numFmtId="0" fontId="136" fillId="44" borderId="24" xfId="6178" applyFont="1" applyFill="1" applyBorder="1" applyAlignment="1" applyProtection="1">
      <alignment horizontal="center" vertical="center" wrapText="1"/>
      <protection locked="0"/>
    </xf>
    <xf numFmtId="2" fontId="136" fillId="0" borderId="47" xfId="6137" applyNumberFormat="1" applyFont="1" applyBorder="1" applyAlignment="1" applyProtection="1">
      <alignment horizontal="center" vertical="center" wrapText="1"/>
      <protection locked="0"/>
    </xf>
    <xf numFmtId="2" fontId="136" fillId="0" borderId="61" xfId="6137" applyNumberFormat="1" applyFont="1" applyBorder="1" applyAlignment="1" applyProtection="1">
      <alignment horizontal="center" vertical="center" wrapText="1"/>
      <protection locked="0"/>
    </xf>
    <xf numFmtId="2" fontId="136" fillId="0" borderId="36" xfId="6137" applyNumberFormat="1" applyFont="1" applyBorder="1" applyAlignment="1" applyProtection="1">
      <alignment horizontal="center" vertical="center" wrapText="1"/>
      <protection locked="0"/>
    </xf>
    <xf numFmtId="2" fontId="136" fillId="0" borderId="23" xfId="6137" applyNumberFormat="1" applyFont="1" applyBorder="1" applyAlignment="1" applyProtection="1">
      <alignment horizontal="center" vertical="center" wrapText="1"/>
      <protection locked="0"/>
    </xf>
    <xf numFmtId="2" fontId="136" fillId="0" borderId="25" xfId="6137" applyNumberFormat="1" applyFont="1" applyBorder="1" applyAlignment="1" applyProtection="1">
      <alignment horizontal="center" vertical="center" wrapText="1"/>
      <protection locked="0"/>
    </xf>
    <xf numFmtId="0" fontId="136" fillId="0" borderId="21" xfId="70" applyFont="1" applyBorder="1" applyAlignment="1">
      <alignment horizontal="center" vertical="center"/>
    </xf>
    <xf numFmtId="0" fontId="136" fillId="0" borderId="24" xfId="70" applyFont="1" applyBorder="1" applyAlignment="1">
      <alignment horizontal="center" vertical="center"/>
    </xf>
    <xf numFmtId="0" fontId="136" fillId="0" borderId="17" xfId="70" applyFont="1" applyBorder="1" applyAlignment="1">
      <alignment horizontal="center" vertical="center"/>
    </xf>
    <xf numFmtId="2" fontId="136" fillId="0" borderId="0" xfId="6136" applyNumberFormat="1" applyFont="1" applyAlignment="1" applyProtection="1">
      <alignment horizontal="center"/>
      <protection locked="0"/>
    </xf>
    <xf numFmtId="2" fontId="136" fillId="0" borderId="21" xfId="6137" applyNumberFormat="1" applyFont="1" applyBorder="1" applyAlignment="1" applyProtection="1">
      <alignment horizontal="right" vertical="center" wrapText="1"/>
      <protection locked="0"/>
    </xf>
    <xf numFmtId="0" fontId="137" fillId="0" borderId="24" xfId="70" applyFont="1" applyBorder="1" applyAlignment="1">
      <alignment horizontal="right" vertical="center" wrapText="1"/>
    </xf>
    <xf numFmtId="0" fontId="137" fillId="0" borderId="17" xfId="70" applyFont="1" applyBorder="1" applyAlignment="1">
      <alignment horizontal="right" vertical="center" wrapText="1"/>
    </xf>
    <xf numFmtId="2" fontId="136" fillId="0" borderId="18" xfId="6137" applyNumberFormat="1" applyFont="1" applyBorder="1" applyAlignment="1" applyProtection="1">
      <alignment horizontal="center" vertical="center" wrapText="1"/>
      <protection locked="0"/>
    </xf>
    <xf numFmtId="168" fontId="136" fillId="0" borderId="18" xfId="6137" applyNumberFormat="1" applyFont="1" applyBorder="1" applyAlignment="1" applyProtection="1">
      <alignment horizontal="center" vertical="center" wrapText="1"/>
      <protection locked="0"/>
    </xf>
    <xf numFmtId="0" fontId="137" fillId="0" borderId="30" xfId="0" applyFont="1" applyBorder="1" applyAlignment="1">
      <alignment horizontal="right" vertical="center"/>
    </xf>
    <xf numFmtId="0" fontId="137" fillId="0" borderId="50" xfId="0" applyFont="1" applyBorder="1" applyAlignment="1">
      <alignment horizontal="right" vertical="center"/>
    </xf>
    <xf numFmtId="0" fontId="136" fillId="0" borderId="41" xfId="0" applyFont="1" applyBorder="1" applyAlignment="1">
      <alignment horizontal="center"/>
    </xf>
    <xf numFmtId="0" fontId="136" fillId="0" borderId="46" xfId="0" applyFont="1" applyBorder="1" applyAlignment="1">
      <alignment horizontal="center"/>
    </xf>
    <xf numFmtId="0" fontId="137" fillId="0" borderId="53" xfId="0" applyFont="1" applyBorder="1" applyAlignment="1">
      <alignment horizontal="center" vertical="top"/>
    </xf>
    <xf numFmtId="0" fontId="137" fillId="0" borderId="49" xfId="0" applyFont="1" applyBorder="1" applyAlignment="1">
      <alignment horizontal="center" vertical="top"/>
    </xf>
    <xf numFmtId="0" fontId="136" fillId="0" borderId="38" xfId="0" applyFont="1" applyBorder="1" applyAlignment="1">
      <alignment horizontal="center"/>
    </xf>
    <xf numFmtId="0" fontId="136" fillId="0" borderId="51" xfId="0" applyFont="1" applyBorder="1" applyAlignment="1">
      <alignment horizontal="center"/>
    </xf>
    <xf numFmtId="0" fontId="136" fillId="0" borderId="34" xfId="0" applyFont="1" applyBorder="1" applyAlignment="1">
      <alignment horizontal="center"/>
    </xf>
    <xf numFmtId="0" fontId="136" fillId="0" borderId="33" xfId="0" applyFont="1" applyBorder="1" applyAlignment="1">
      <alignment horizontal="center"/>
    </xf>
    <xf numFmtId="0" fontId="136" fillId="0" borderId="35" xfId="0" applyFont="1" applyBorder="1" applyAlignment="1">
      <alignment horizontal="center"/>
    </xf>
    <xf numFmtId="0" fontId="136" fillId="0" borderId="39" xfId="0" applyFont="1" applyBorder="1" applyAlignment="1">
      <alignment horizontal="center"/>
    </xf>
    <xf numFmtId="0" fontId="160" fillId="0" borderId="34" xfId="0" applyFont="1" applyBorder="1" applyAlignment="1">
      <alignment horizontal="center" vertical="top" wrapText="1"/>
    </xf>
    <xf numFmtId="0" fontId="160" fillId="0" borderId="66" xfId="0" applyFont="1" applyBorder="1" applyAlignment="1">
      <alignment horizontal="center" vertical="top"/>
    </xf>
    <xf numFmtId="0" fontId="160" fillId="0" borderId="67" xfId="0" applyFont="1" applyBorder="1" applyAlignment="1">
      <alignment horizontal="center" vertical="top"/>
    </xf>
    <xf numFmtId="0" fontId="137" fillId="0" borderId="68" xfId="0" applyFont="1" applyBorder="1" applyAlignment="1">
      <alignment horizontal="center" vertical="top"/>
    </xf>
    <xf numFmtId="0" fontId="161" fillId="0" borderId="34" xfId="0" applyFont="1" applyBorder="1" applyAlignment="1">
      <alignment horizontal="left" vertical="center"/>
    </xf>
    <xf numFmtId="0" fontId="161" fillId="0" borderId="69" xfId="0" applyFont="1" applyBorder="1" applyAlignment="1">
      <alignment horizontal="center" vertical="center"/>
    </xf>
    <xf numFmtId="0" fontId="160" fillId="0" borderId="40" xfId="0" applyFont="1" applyBorder="1" applyAlignment="1">
      <alignment horizontal="left" vertical="center" wrapText="1"/>
    </xf>
    <xf numFmtId="0" fontId="160" fillId="0" borderId="37" xfId="0" applyFont="1" applyBorder="1" applyAlignment="1">
      <alignment horizontal="left" vertical="center" wrapText="1"/>
    </xf>
    <xf numFmtId="3" fontId="160" fillId="0" borderId="71" xfId="0" applyNumberFormat="1" applyFont="1" applyBorder="1" applyAlignment="1">
      <alignment horizontal="right" vertical="center"/>
    </xf>
    <xf numFmtId="0" fontId="160" fillId="0" borderId="37" xfId="78" applyFont="1" applyBorder="1" applyAlignment="1">
      <alignment wrapText="1"/>
    </xf>
    <xf numFmtId="0" fontId="160" fillId="0" borderId="37" xfId="78" applyFont="1" applyFill="1" applyBorder="1" applyAlignment="1">
      <alignment wrapText="1"/>
    </xf>
    <xf numFmtId="3" fontId="160" fillId="0" borderId="37" xfId="0" applyNumberFormat="1" applyFont="1" applyBorder="1" applyAlignment="1">
      <alignment horizontal="left" vertical="top" wrapText="1"/>
    </xf>
    <xf numFmtId="0" fontId="160" fillId="0" borderId="37" xfId="0" applyFont="1" applyBorder="1" applyAlignment="1">
      <alignment horizontal="left" vertical="top" wrapText="1"/>
    </xf>
    <xf numFmtId="0" fontId="160" fillId="0" borderId="37" xfId="0" applyFont="1" applyBorder="1"/>
    <xf numFmtId="0" fontId="160" fillId="0" borderId="37" xfId="3081" applyFont="1" applyBorder="1" applyAlignment="1">
      <alignment horizontal="left" vertical="center" wrapText="1"/>
    </xf>
    <xf numFmtId="0" fontId="137" fillId="0" borderId="59" xfId="0" applyFont="1" applyBorder="1" applyAlignment="1">
      <alignment horizontal="left"/>
    </xf>
    <xf numFmtId="3" fontId="161" fillId="0" borderId="72" xfId="0" applyNumberFormat="1" applyFont="1" applyBorder="1" applyAlignment="1">
      <alignment horizontal="right" vertical="center"/>
    </xf>
    <xf numFmtId="3" fontId="160" fillId="0" borderId="70" xfId="0" applyNumberFormat="1" applyFont="1" applyFill="1" applyBorder="1" applyAlignment="1">
      <alignment horizontal="right" vertical="center"/>
    </xf>
    <xf numFmtId="3" fontId="160" fillId="0" borderId="71" xfId="0" applyNumberFormat="1" applyFont="1" applyFill="1" applyBorder="1" applyAlignment="1">
      <alignment horizontal="right" vertical="center"/>
    </xf>
    <xf numFmtId="3" fontId="136" fillId="0" borderId="18" xfId="6179" applyNumberFormat="1" applyFont="1" applyFill="1" applyBorder="1" applyAlignment="1" applyProtection="1">
      <alignment horizontal="right" vertical="center" wrapText="1"/>
      <protection locked="0"/>
    </xf>
    <xf numFmtId="3" fontId="0" fillId="0" borderId="18" xfId="0" applyNumberFormat="1" applyFill="1" applyBorder="1"/>
    <xf numFmtId="3" fontId="137" fillId="0" borderId="18" xfId="0" applyNumberFormat="1" applyFont="1" applyFill="1" applyBorder="1"/>
    <xf numFmtId="3" fontId="137" fillId="0" borderId="18" xfId="6180" applyNumberFormat="1" applyFont="1" applyFill="1" applyBorder="1" applyAlignment="1" applyProtection="1">
      <alignment horizontal="right" vertical="center" wrapText="1"/>
      <protection locked="0"/>
    </xf>
    <xf numFmtId="3" fontId="137" fillId="0" borderId="18" xfId="6180" applyNumberFormat="1" applyFont="1" applyFill="1" applyBorder="1" applyAlignment="1" applyProtection="1">
      <alignment horizontal="right" vertical="center"/>
      <protection locked="0"/>
    </xf>
    <xf numFmtId="3" fontId="137" fillId="0" borderId="21" xfId="6179" applyNumberFormat="1" applyFont="1" applyFill="1" applyBorder="1" applyAlignment="1" applyProtection="1">
      <alignment horizontal="right" vertical="center"/>
      <protection locked="0"/>
    </xf>
  </cellXfs>
  <cellStyles count="6182">
    <cellStyle name="20% - Accent1" xfId="2947" xr:uid="{00000000-0005-0000-0000-000000000000}"/>
    <cellStyle name="20% - Accent1 2" xfId="1" xr:uid="{00000000-0005-0000-0000-000001000000}"/>
    <cellStyle name="20% - Accent2" xfId="2948" xr:uid="{00000000-0005-0000-0000-000002000000}"/>
    <cellStyle name="20% - Accent2 2" xfId="2" xr:uid="{00000000-0005-0000-0000-000003000000}"/>
    <cellStyle name="20% - Accent3" xfId="2949" xr:uid="{00000000-0005-0000-0000-000004000000}"/>
    <cellStyle name="20% - Accent3 2" xfId="3" xr:uid="{00000000-0005-0000-0000-000005000000}"/>
    <cellStyle name="20% - Accent4" xfId="2950" xr:uid="{00000000-0005-0000-0000-000006000000}"/>
    <cellStyle name="20% - Accent4 2" xfId="4" xr:uid="{00000000-0005-0000-0000-000007000000}"/>
    <cellStyle name="20% - Accent5" xfId="2951" xr:uid="{00000000-0005-0000-0000-000008000000}"/>
    <cellStyle name="20% - Accent5 2" xfId="5" xr:uid="{00000000-0005-0000-0000-000009000000}"/>
    <cellStyle name="20% - Accent6" xfId="2952" xr:uid="{00000000-0005-0000-0000-00000A000000}"/>
    <cellStyle name="20% - Accent6 2" xfId="6" xr:uid="{00000000-0005-0000-0000-00000B000000}"/>
    <cellStyle name="20% – rõhk1" xfId="7" xr:uid="{00000000-0005-0000-0000-00000C000000}"/>
    <cellStyle name="20% – rõhk2" xfId="8" xr:uid="{00000000-0005-0000-0000-00000D000000}"/>
    <cellStyle name="20% – rõhk3" xfId="9" xr:uid="{00000000-0005-0000-0000-00000E000000}"/>
    <cellStyle name="20% – rõhk4" xfId="10" xr:uid="{00000000-0005-0000-0000-00000F000000}"/>
    <cellStyle name="20% – rõhk5" xfId="11" xr:uid="{00000000-0005-0000-0000-000010000000}"/>
    <cellStyle name="20% – rõhk6" xfId="12" xr:uid="{00000000-0005-0000-0000-000011000000}"/>
    <cellStyle name="40% - Accent1" xfId="2953" xr:uid="{00000000-0005-0000-0000-000012000000}"/>
    <cellStyle name="40% - Accent1 2" xfId="13" xr:uid="{00000000-0005-0000-0000-000013000000}"/>
    <cellStyle name="40% - Accent2" xfId="2954" xr:uid="{00000000-0005-0000-0000-000014000000}"/>
    <cellStyle name="40% - Accent2 2" xfId="14" xr:uid="{00000000-0005-0000-0000-000015000000}"/>
    <cellStyle name="40% - Accent3" xfId="2955" xr:uid="{00000000-0005-0000-0000-000016000000}"/>
    <cellStyle name="40% - Accent3 2" xfId="15" xr:uid="{00000000-0005-0000-0000-000017000000}"/>
    <cellStyle name="40% - Accent4" xfId="2956" xr:uid="{00000000-0005-0000-0000-000018000000}"/>
    <cellStyle name="40% - Accent4 2" xfId="16" xr:uid="{00000000-0005-0000-0000-000019000000}"/>
    <cellStyle name="40% - Accent5" xfId="2957" xr:uid="{00000000-0005-0000-0000-00001A000000}"/>
    <cellStyle name="40% - Accent5 2" xfId="17" xr:uid="{00000000-0005-0000-0000-00001B000000}"/>
    <cellStyle name="40% - Accent6" xfId="2958" xr:uid="{00000000-0005-0000-0000-00001C000000}"/>
    <cellStyle name="40% - Accent6 2" xfId="18" xr:uid="{00000000-0005-0000-0000-00001D000000}"/>
    <cellStyle name="40% – rõhk1" xfId="19" xr:uid="{00000000-0005-0000-0000-00001E000000}"/>
    <cellStyle name="40% – rõhk2" xfId="20" xr:uid="{00000000-0005-0000-0000-00001F000000}"/>
    <cellStyle name="40% – rõhk3" xfId="21" xr:uid="{00000000-0005-0000-0000-000020000000}"/>
    <cellStyle name="40% – rõhk4" xfId="22" xr:uid="{00000000-0005-0000-0000-000021000000}"/>
    <cellStyle name="40% – rõhk5" xfId="23" xr:uid="{00000000-0005-0000-0000-000022000000}"/>
    <cellStyle name="40% – rõhk6" xfId="24" xr:uid="{00000000-0005-0000-0000-000023000000}"/>
    <cellStyle name="60% - Accent1" xfId="2959" xr:uid="{00000000-0005-0000-0000-000024000000}"/>
    <cellStyle name="60% - Accent1 2" xfId="25" xr:uid="{00000000-0005-0000-0000-000025000000}"/>
    <cellStyle name="60% - Accent2" xfId="2960" xr:uid="{00000000-0005-0000-0000-000026000000}"/>
    <cellStyle name="60% - Accent2 2" xfId="26" xr:uid="{00000000-0005-0000-0000-000027000000}"/>
    <cellStyle name="60% - Accent3" xfId="2961" xr:uid="{00000000-0005-0000-0000-000028000000}"/>
    <cellStyle name="60% - Accent3 2" xfId="27" xr:uid="{00000000-0005-0000-0000-000029000000}"/>
    <cellStyle name="60% - Accent4" xfId="2962" xr:uid="{00000000-0005-0000-0000-00002A000000}"/>
    <cellStyle name="60% - Accent4 2" xfId="28" xr:uid="{00000000-0005-0000-0000-00002B000000}"/>
    <cellStyle name="60% - Accent5" xfId="2963" xr:uid="{00000000-0005-0000-0000-00002C000000}"/>
    <cellStyle name="60% - Accent5 2" xfId="29" xr:uid="{00000000-0005-0000-0000-00002D000000}"/>
    <cellStyle name="60% - Accent6" xfId="2964" xr:uid="{00000000-0005-0000-0000-00002E000000}"/>
    <cellStyle name="60% - Accent6 2" xfId="30" xr:uid="{00000000-0005-0000-0000-00002F000000}"/>
    <cellStyle name="60% – rõhk1" xfId="31" xr:uid="{00000000-0005-0000-0000-000030000000}"/>
    <cellStyle name="60% – rõhk2" xfId="32" xr:uid="{00000000-0005-0000-0000-000031000000}"/>
    <cellStyle name="60% – rõhk3" xfId="33" xr:uid="{00000000-0005-0000-0000-000032000000}"/>
    <cellStyle name="60% – rõhk4" xfId="34" xr:uid="{00000000-0005-0000-0000-000033000000}"/>
    <cellStyle name="60% – rõhk5" xfId="35" xr:uid="{00000000-0005-0000-0000-000034000000}"/>
    <cellStyle name="60% – rõhk6" xfId="36" xr:uid="{00000000-0005-0000-0000-000035000000}"/>
    <cellStyle name="Accent1" xfId="2965" xr:uid="{00000000-0005-0000-0000-000036000000}"/>
    <cellStyle name="Accent1 2" xfId="37" xr:uid="{00000000-0005-0000-0000-000037000000}"/>
    <cellStyle name="Accent2" xfId="2966" xr:uid="{00000000-0005-0000-0000-000038000000}"/>
    <cellStyle name="Accent2 2" xfId="38" xr:uid="{00000000-0005-0000-0000-000039000000}"/>
    <cellStyle name="Accent3" xfId="2967" xr:uid="{00000000-0005-0000-0000-00003A000000}"/>
    <cellStyle name="Accent3 2" xfId="39" xr:uid="{00000000-0005-0000-0000-00003B000000}"/>
    <cellStyle name="Accent4" xfId="2968" xr:uid="{00000000-0005-0000-0000-00003C000000}"/>
    <cellStyle name="Accent4 2" xfId="40" xr:uid="{00000000-0005-0000-0000-00003D000000}"/>
    <cellStyle name="Accent5" xfId="2969" xr:uid="{00000000-0005-0000-0000-00003E000000}"/>
    <cellStyle name="Accent5 2" xfId="41" xr:uid="{00000000-0005-0000-0000-00003F000000}"/>
    <cellStyle name="Accent6" xfId="2970" xr:uid="{00000000-0005-0000-0000-000040000000}"/>
    <cellStyle name="Accent6 2" xfId="42" xr:uid="{00000000-0005-0000-0000-000041000000}"/>
    <cellStyle name="Arvutus" xfId="43" xr:uid="{00000000-0005-0000-0000-000042000000}"/>
    <cellStyle name="Bad" xfId="2971" xr:uid="{00000000-0005-0000-0000-000043000000}"/>
    <cellStyle name="Bad 2" xfId="44" xr:uid="{00000000-0005-0000-0000-000044000000}"/>
    <cellStyle name="Calculation" xfId="2972" xr:uid="{00000000-0005-0000-0000-000045000000}"/>
    <cellStyle name="Check Cell" xfId="2973" xr:uid="{00000000-0005-0000-0000-000046000000}"/>
    <cellStyle name="Check Cell 2" xfId="45" xr:uid="{00000000-0005-0000-0000-000047000000}"/>
    <cellStyle name="Comma 2" xfId="46" xr:uid="{00000000-0005-0000-0000-000048000000}"/>
    <cellStyle name="Comma 2 2" xfId="47" xr:uid="{00000000-0005-0000-0000-000049000000}"/>
    <cellStyle name="Comma 2 2 2" xfId="106" xr:uid="{00000000-0005-0000-0000-00004A000000}"/>
    <cellStyle name="Comma 2 2 2 2" xfId="198" xr:uid="{00000000-0005-0000-0000-00004B000000}"/>
    <cellStyle name="Comma 2 2 3" xfId="157" xr:uid="{00000000-0005-0000-0000-00004C000000}"/>
    <cellStyle name="Comma 2 2 3 2" xfId="231" xr:uid="{00000000-0005-0000-0000-00004D000000}"/>
    <cellStyle name="Comma 2 2 3 2 2" xfId="3218" xr:uid="{00000000-0005-0000-0000-00004E000000}"/>
    <cellStyle name="Comma 2 2 3 3" xfId="3177" xr:uid="{00000000-0005-0000-0000-00004F000000}"/>
    <cellStyle name="Comma 2 2 4" xfId="187" xr:uid="{00000000-0005-0000-0000-000050000000}"/>
    <cellStyle name="Comma 2 3" xfId="156" xr:uid="{00000000-0005-0000-0000-000051000000}"/>
    <cellStyle name="Comma 2 3 2" xfId="3176" xr:uid="{00000000-0005-0000-0000-000052000000}"/>
    <cellStyle name="Comma 2 4" xfId="186" xr:uid="{00000000-0005-0000-0000-000053000000}"/>
    <cellStyle name="Comma 3" xfId="48" xr:uid="{00000000-0005-0000-0000-000054000000}"/>
    <cellStyle name="Comma 3 2" xfId="158" xr:uid="{00000000-0005-0000-0000-000055000000}"/>
    <cellStyle name="Comma 3 2 2" xfId="3178" xr:uid="{00000000-0005-0000-0000-000056000000}"/>
    <cellStyle name="Comma 3 3" xfId="188" xr:uid="{00000000-0005-0000-0000-000057000000}"/>
    <cellStyle name="Comma 4" xfId="49" xr:uid="{00000000-0005-0000-0000-000058000000}"/>
    <cellStyle name="Comma 4 10" xfId="3146" xr:uid="{00000000-0005-0000-0000-000059000000}"/>
    <cellStyle name="Comma 4 2" xfId="107" xr:uid="{00000000-0005-0000-0000-00005A000000}"/>
    <cellStyle name="Comma 4 2 2" xfId="199" xr:uid="{00000000-0005-0000-0000-00005B000000}"/>
    <cellStyle name="Comma 4 2 2 2" xfId="342" xr:uid="{00000000-0005-0000-0000-00005C000000}"/>
    <cellStyle name="Comma 4 2 2 2 2" xfId="571" xr:uid="{00000000-0005-0000-0000-00005D000000}"/>
    <cellStyle name="Comma 4 2 2 2 2 2" xfId="1025" xr:uid="{00000000-0005-0000-0000-00005E000000}"/>
    <cellStyle name="Comma 4 2 2 2 2 2 2" xfId="1931" xr:uid="{00000000-0005-0000-0000-00005F000000}"/>
    <cellStyle name="Comma 4 2 2 2 2 2 2 2" xfId="4889" xr:uid="{00000000-0005-0000-0000-000060000000}"/>
    <cellStyle name="Comma 4 2 2 2 2 2 3" xfId="2834" xr:uid="{00000000-0005-0000-0000-000061000000}"/>
    <cellStyle name="Comma 4 2 2 2 2 2 3 2" xfId="5792" xr:uid="{00000000-0005-0000-0000-000062000000}"/>
    <cellStyle name="Comma 4 2 2 2 2 2 4" xfId="3984" xr:uid="{00000000-0005-0000-0000-000063000000}"/>
    <cellStyle name="Comma 4 2 2 2 2 3" xfId="1479" xr:uid="{00000000-0005-0000-0000-000064000000}"/>
    <cellStyle name="Comma 4 2 2 2 2 3 2" xfId="4437" xr:uid="{00000000-0005-0000-0000-000065000000}"/>
    <cellStyle name="Comma 4 2 2 2 2 4" xfId="2382" xr:uid="{00000000-0005-0000-0000-000066000000}"/>
    <cellStyle name="Comma 4 2 2 2 2 4 2" xfId="5340" xr:uid="{00000000-0005-0000-0000-000067000000}"/>
    <cellStyle name="Comma 4 2 2 2 2 5" xfId="3532" xr:uid="{00000000-0005-0000-0000-000068000000}"/>
    <cellStyle name="Comma 4 2 2 2 3" xfId="799" xr:uid="{00000000-0005-0000-0000-000069000000}"/>
    <cellStyle name="Comma 4 2 2 2 3 2" xfId="1705" xr:uid="{00000000-0005-0000-0000-00006A000000}"/>
    <cellStyle name="Comma 4 2 2 2 3 2 2" xfId="4663" xr:uid="{00000000-0005-0000-0000-00006B000000}"/>
    <cellStyle name="Comma 4 2 2 2 3 3" xfId="2608" xr:uid="{00000000-0005-0000-0000-00006C000000}"/>
    <cellStyle name="Comma 4 2 2 2 3 3 2" xfId="5566" xr:uid="{00000000-0005-0000-0000-00006D000000}"/>
    <cellStyle name="Comma 4 2 2 2 3 4" xfId="3758" xr:uid="{00000000-0005-0000-0000-00006E000000}"/>
    <cellStyle name="Comma 4 2 2 2 4" xfId="1253" xr:uid="{00000000-0005-0000-0000-00006F000000}"/>
    <cellStyle name="Comma 4 2 2 2 4 2" xfId="4211" xr:uid="{00000000-0005-0000-0000-000070000000}"/>
    <cellStyle name="Comma 4 2 2 2 5" xfId="2156" xr:uid="{00000000-0005-0000-0000-000071000000}"/>
    <cellStyle name="Comma 4 2 2 2 5 2" xfId="5114" xr:uid="{00000000-0005-0000-0000-000072000000}"/>
    <cellStyle name="Comma 4 2 2 2 6" xfId="3306" xr:uid="{00000000-0005-0000-0000-000073000000}"/>
    <cellStyle name="Comma 4 2 2 3" xfId="459" xr:uid="{00000000-0005-0000-0000-000074000000}"/>
    <cellStyle name="Comma 4 2 2 3 2" xfId="913" xr:uid="{00000000-0005-0000-0000-000075000000}"/>
    <cellStyle name="Comma 4 2 2 3 2 2" xfId="1819" xr:uid="{00000000-0005-0000-0000-000076000000}"/>
    <cellStyle name="Comma 4 2 2 3 2 2 2" xfId="4777" xr:uid="{00000000-0005-0000-0000-000077000000}"/>
    <cellStyle name="Comma 4 2 2 3 2 3" xfId="2722" xr:uid="{00000000-0005-0000-0000-000078000000}"/>
    <cellStyle name="Comma 4 2 2 3 2 3 2" xfId="5680" xr:uid="{00000000-0005-0000-0000-000079000000}"/>
    <cellStyle name="Comma 4 2 2 3 2 4" xfId="3872" xr:uid="{00000000-0005-0000-0000-00007A000000}"/>
    <cellStyle name="Comma 4 2 2 3 3" xfId="1367" xr:uid="{00000000-0005-0000-0000-00007B000000}"/>
    <cellStyle name="Comma 4 2 2 3 3 2" xfId="4325" xr:uid="{00000000-0005-0000-0000-00007C000000}"/>
    <cellStyle name="Comma 4 2 2 3 4" xfId="2270" xr:uid="{00000000-0005-0000-0000-00007D000000}"/>
    <cellStyle name="Comma 4 2 2 3 4 2" xfId="5228" xr:uid="{00000000-0005-0000-0000-00007E000000}"/>
    <cellStyle name="Comma 4 2 2 3 5" xfId="3420" xr:uid="{00000000-0005-0000-0000-00007F000000}"/>
    <cellStyle name="Comma 4 2 2 4" xfId="687" xr:uid="{00000000-0005-0000-0000-000080000000}"/>
    <cellStyle name="Comma 4 2 2 4 2" xfId="1593" xr:uid="{00000000-0005-0000-0000-000081000000}"/>
    <cellStyle name="Comma 4 2 2 4 2 2" xfId="4551" xr:uid="{00000000-0005-0000-0000-000082000000}"/>
    <cellStyle name="Comma 4 2 2 4 3" xfId="2496" xr:uid="{00000000-0005-0000-0000-000083000000}"/>
    <cellStyle name="Comma 4 2 2 4 3 2" xfId="5454" xr:uid="{00000000-0005-0000-0000-000084000000}"/>
    <cellStyle name="Comma 4 2 2 4 4" xfId="3646" xr:uid="{00000000-0005-0000-0000-000085000000}"/>
    <cellStyle name="Comma 4 2 2 5" xfId="1141" xr:uid="{00000000-0005-0000-0000-000086000000}"/>
    <cellStyle name="Comma 4 2 2 5 2" xfId="4099" xr:uid="{00000000-0005-0000-0000-000087000000}"/>
    <cellStyle name="Comma 4 2 2 6" xfId="2044" xr:uid="{00000000-0005-0000-0000-000088000000}"/>
    <cellStyle name="Comma 4 2 2 6 2" xfId="5002" xr:uid="{00000000-0005-0000-0000-000089000000}"/>
    <cellStyle name="Comma 4 2 2 7" xfId="3192" xr:uid="{00000000-0005-0000-0000-00008A000000}"/>
    <cellStyle name="Comma 4 2 3" xfId="305" xr:uid="{00000000-0005-0000-0000-00008B000000}"/>
    <cellStyle name="Comma 4 2 3 2" xfId="534" xr:uid="{00000000-0005-0000-0000-00008C000000}"/>
    <cellStyle name="Comma 4 2 3 2 2" xfId="988" xr:uid="{00000000-0005-0000-0000-00008D000000}"/>
    <cellStyle name="Comma 4 2 3 2 2 2" xfId="1894" xr:uid="{00000000-0005-0000-0000-00008E000000}"/>
    <cellStyle name="Comma 4 2 3 2 2 2 2" xfId="4852" xr:uid="{00000000-0005-0000-0000-00008F000000}"/>
    <cellStyle name="Comma 4 2 3 2 2 3" xfId="2797" xr:uid="{00000000-0005-0000-0000-000090000000}"/>
    <cellStyle name="Comma 4 2 3 2 2 3 2" xfId="5755" xr:uid="{00000000-0005-0000-0000-000091000000}"/>
    <cellStyle name="Comma 4 2 3 2 2 4" xfId="3947" xr:uid="{00000000-0005-0000-0000-000092000000}"/>
    <cellStyle name="Comma 4 2 3 2 3" xfId="1442" xr:uid="{00000000-0005-0000-0000-000093000000}"/>
    <cellStyle name="Comma 4 2 3 2 3 2" xfId="4400" xr:uid="{00000000-0005-0000-0000-000094000000}"/>
    <cellStyle name="Comma 4 2 3 2 4" xfId="2345" xr:uid="{00000000-0005-0000-0000-000095000000}"/>
    <cellStyle name="Comma 4 2 3 2 4 2" xfId="5303" xr:uid="{00000000-0005-0000-0000-000096000000}"/>
    <cellStyle name="Comma 4 2 3 2 5" xfId="3495" xr:uid="{00000000-0005-0000-0000-000097000000}"/>
    <cellStyle name="Comma 4 2 3 3" xfId="762" xr:uid="{00000000-0005-0000-0000-000098000000}"/>
    <cellStyle name="Comma 4 2 3 3 2" xfId="1668" xr:uid="{00000000-0005-0000-0000-000099000000}"/>
    <cellStyle name="Comma 4 2 3 3 2 2" xfId="4626" xr:uid="{00000000-0005-0000-0000-00009A000000}"/>
    <cellStyle name="Comma 4 2 3 3 3" xfId="2571" xr:uid="{00000000-0005-0000-0000-00009B000000}"/>
    <cellStyle name="Comma 4 2 3 3 3 2" xfId="5529" xr:uid="{00000000-0005-0000-0000-00009C000000}"/>
    <cellStyle name="Comma 4 2 3 3 4" xfId="3721" xr:uid="{00000000-0005-0000-0000-00009D000000}"/>
    <cellStyle name="Comma 4 2 3 4" xfId="1216" xr:uid="{00000000-0005-0000-0000-00009E000000}"/>
    <cellStyle name="Comma 4 2 3 4 2" xfId="4174" xr:uid="{00000000-0005-0000-0000-00009F000000}"/>
    <cellStyle name="Comma 4 2 3 5" xfId="2119" xr:uid="{00000000-0005-0000-0000-0000A0000000}"/>
    <cellStyle name="Comma 4 2 3 5 2" xfId="5077" xr:uid="{00000000-0005-0000-0000-0000A1000000}"/>
    <cellStyle name="Comma 4 2 3 6" xfId="3269" xr:uid="{00000000-0005-0000-0000-0000A2000000}"/>
    <cellStyle name="Comma 4 2 4" xfId="422" xr:uid="{00000000-0005-0000-0000-0000A3000000}"/>
    <cellStyle name="Comma 4 2 4 2" xfId="876" xr:uid="{00000000-0005-0000-0000-0000A4000000}"/>
    <cellStyle name="Comma 4 2 4 2 2" xfId="1782" xr:uid="{00000000-0005-0000-0000-0000A5000000}"/>
    <cellStyle name="Comma 4 2 4 2 2 2" xfId="4740" xr:uid="{00000000-0005-0000-0000-0000A6000000}"/>
    <cellStyle name="Comma 4 2 4 2 3" xfId="2685" xr:uid="{00000000-0005-0000-0000-0000A7000000}"/>
    <cellStyle name="Comma 4 2 4 2 3 2" xfId="5643" xr:uid="{00000000-0005-0000-0000-0000A8000000}"/>
    <cellStyle name="Comma 4 2 4 2 4" xfId="3835" xr:uid="{00000000-0005-0000-0000-0000A9000000}"/>
    <cellStyle name="Comma 4 2 4 3" xfId="1330" xr:uid="{00000000-0005-0000-0000-0000AA000000}"/>
    <cellStyle name="Comma 4 2 4 3 2" xfId="4288" xr:uid="{00000000-0005-0000-0000-0000AB000000}"/>
    <cellStyle name="Comma 4 2 4 4" xfId="2233" xr:uid="{00000000-0005-0000-0000-0000AC000000}"/>
    <cellStyle name="Comma 4 2 4 4 2" xfId="5191" xr:uid="{00000000-0005-0000-0000-0000AD000000}"/>
    <cellStyle name="Comma 4 2 4 5" xfId="3383" xr:uid="{00000000-0005-0000-0000-0000AE000000}"/>
    <cellStyle name="Comma 4 2 5" xfId="650" xr:uid="{00000000-0005-0000-0000-0000AF000000}"/>
    <cellStyle name="Comma 4 2 5 2" xfId="1556" xr:uid="{00000000-0005-0000-0000-0000B0000000}"/>
    <cellStyle name="Comma 4 2 5 2 2" xfId="4514" xr:uid="{00000000-0005-0000-0000-0000B1000000}"/>
    <cellStyle name="Comma 4 2 5 3" xfId="2459" xr:uid="{00000000-0005-0000-0000-0000B2000000}"/>
    <cellStyle name="Comma 4 2 5 3 2" xfId="5417" xr:uid="{00000000-0005-0000-0000-0000B3000000}"/>
    <cellStyle name="Comma 4 2 5 4" xfId="3609" xr:uid="{00000000-0005-0000-0000-0000B4000000}"/>
    <cellStyle name="Comma 4 2 6" xfId="1104" xr:uid="{00000000-0005-0000-0000-0000B5000000}"/>
    <cellStyle name="Comma 4 2 6 2" xfId="4062" xr:uid="{00000000-0005-0000-0000-0000B6000000}"/>
    <cellStyle name="Comma 4 2 7" xfId="2007" xr:uid="{00000000-0005-0000-0000-0000B7000000}"/>
    <cellStyle name="Comma 4 2 7 2" xfId="4965" xr:uid="{00000000-0005-0000-0000-0000B8000000}"/>
    <cellStyle name="Comma 4 2 8" xfId="3150" xr:uid="{00000000-0005-0000-0000-0000B9000000}"/>
    <cellStyle name="Comma 4 3" xfId="159" xr:uid="{00000000-0005-0000-0000-0000BA000000}"/>
    <cellStyle name="Comma 4 3 2" xfId="232" xr:uid="{00000000-0005-0000-0000-0000BB000000}"/>
    <cellStyle name="Comma 4 3 2 2" xfId="368" xr:uid="{00000000-0005-0000-0000-0000BC000000}"/>
    <cellStyle name="Comma 4 3 2 2 2" xfId="597" xr:uid="{00000000-0005-0000-0000-0000BD000000}"/>
    <cellStyle name="Comma 4 3 2 2 2 2" xfId="1051" xr:uid="{00000000-0005-0000-0000-0000BE000000}"/>
    <cellStyle name="Comma 4 3 2 2 2 2 2" xfId="1957" xr:uid="{00000000-0005-0000-0000-0000BF000000}"/>
    <cellStyle name="Comma 4 3 2 2 2 2 2 2" xfId="4915" xr:uid="{00000000-0005-0000-0000-0000C0000000}"/>
    <cellStyle name="Comma 4 3 2 2 2 2 3" xfId="2860" xr:uid="{00000000-0005-0000-0000-0000C1000000}"/>
    <cellStyle name="Comma 4 3 2 2 2 2 3 2" xfId="5818" xr:uid="{00000000-0005-0000-0000-0000C2000000}"/>
    <cellStyle name="Comma 4 3 2 2 2 2 4" xfId="4010" xr:uid="{00000000-0005-0000-0000-0000C3000000}"/>
    <cellStyle name="Comma 4 3 2 2 2 3" xfId="1505" xr:uid="{00000000-0005-0000-0000-0000C4000000}"/>
    <cellStyle name="Comma 4 3 2 2 2 3 2" xfId="4463" xr:uid="{00000000-0005-0000-0000-0000C5000000}"/>
    <cellStyle name="Comma 4 3 2 2 2 4" xfId="2408" xr:uid="{00000000-0005-0000-0000-0000C6000000}"/>
    <cellStyle name="Comma 4 3 2 2 2 4 2" xfId="5366" xr:uid="{00000000-0005-0000-0000-0000C7000000}"/>
    <cellStyle name="Comma 4 3 2 2 2 5" xfId="3558" xr:uid="{00000000-0005-0000-0000-0000C8000000}"/>
    <cellStyle name="Comma 4 3 2 2 3" xfId="825" xr:uid="{00000000-0005-0000-0000-0000C9000000}"/>
    <cellStyle name="Comma 4 3 2 2 3 2" xfId="1731" xr:uid="{00000000-0005-0000-0000-0000CA000000}"/>
    <cellStyle name="Comma 4 3 2 2 3 2 2" xfId="4689" xr:uid="{00000000-0005-0000-0000-0000CB000000}"/>
    <cellStyle name="Comma 4 3 2 2 3 3" xfId="2634" xr:uid="{00000000-0005-0000-0000-0000CC000000}"/>
    <cellStyle name="Comma 4 3 2 2 3 3 2" xfId="5592" xr:uid="{00000000-0005-0000-0000-0000CD000000}"/>
    <cellStyle name="Comma 4 3 2 2 3 4" xfId="3784" xr:uid="{00000000-0005-0000-0000-0000CE000000}"/>
    <cellStyle name="Comma 4 3 2 2 4" xfId="1279" xr:uid="{00000000-0005-0000-0000-0000CF000000}"/>
    <cellStyle name="Comma 4 3 2 2 4 2" xfId="4237" xr:uid="{00000000-0005-0000-0000-0000D0000000}"/>
    <cellStyle name="Comma 4 3 2 2 5" xfId="2182" xr:uid="{00000000-0005-0000-0000-0000D1000000}"/>
    <cellStyle name="Comma 4 3 2 2 5 2" xfId="5140" xr:uid="{00000000-0005-0000-0000-0000D2000000}"/>
    <cellStyle name="Comma 4 3 2 2 6" xfId="3332" xr:uid="{00000000-0005-0000-0000-0000D3000000}"/>
    <cellStyle name="Comma 4 3 2 3" xfId="485" xr:uid="{00000000-0005-0000-0000-0000D4000000}"/>
    <cellStyle name="Comma 4 3 2 3 2" xfId="939" xr:uid="{00000000-0005-0000-0000-0000D5000000}"/>
    <cellStyle name="Comma 4 3 2 3 2 2" xfId="1845" xr:uid="{00000000-0005-0000-0000-0000D6000000}"/>
    <cellStyle name="Comma 4 3 2 3 2 2 2" xfId="4803" xr:uid="{00000000-0005-0000-0000-0000D7000000}"/>
    <cellStyle name="Comma 4 3 2 3 2 3" xfId="2748" xr:uid="{00000000-0005-0000-0000-0000D8000000}"/>
    <cellStyle name="Comma 4 3 2 3 2 3 2" xfId="5706" xr:uid="{00000000-0005-0000-0000-0000D9000000}"/>
    <cellStyle name="Comma 4 3 2 3 2 4" xfId="3898" xr:uid="{00000000-0005-0000-0000-0000DA000000}"/>
    <cellStyle name="Comma 4 3 2 3 3" xfId="1393" xr:uid="{00000000-0005-0000-0000-0000DB000000}"/>
    <cellStyle name="Comma 4 3 2 3 3 2" xfId="4351" xr:uid="{00000000-0005-0000-0000-0000DC000000}"/>
    <cellStyle name="Comma 4 3 2 3 4" xfId="2296" xr:uid="{00000000-0005-0000-0000-0000DD000000}"/>
    <cellStyle name="Comma 4 3 2 3 4 2" xfId="5254" xr:uid="{00000000-0005-0000-0000-0000DE000000}"/>
    <cellStyle name="Comma 4 3 2 3 5" xfId="3446" xr:uid="{00000000-0005-0000-0000-0000DF000000}"/>
    <cellStyle name="Comma 4 3 2 4" xfId="713" xr:uid="{00000000-0005-0000-0000-0000E0000000}"/>
    <cellStyle name="Comma 4 3 2 4 2" xfId="1619" xr:uid="{00000000-0005-0000-0000-0000E1000000}"/>
    <cellStyle name="Comma 4 3 2 4 2 2" xfId="4577" xr:uid="{00000000-0005-0000-0000-0000E2000000}"/>
    <cellStyle name="Comma 4 3 2 4 3" xfId="2522" xr:uid="{00000000-0005-0000-0000-0000E3000000}"/>
    <cellStyle name="Comma 4 3 2 4 3 2" xfId="5480" xr:uid="{00000000-0005-0000-0000-0000E4000000}"/>
    <cellStyle name="Comma 4 3 2 4 4" xfId="3672" xr:uid="{00000000-0005-0000-0000-0000E5000000}"/>
    <cellStyle name="Comma 4 3 2 5" xfId="1167" xr:uid="{00000000-0005-0000-0000-0000E6000000}"/>
    <cellStyle name="Comma 4 3 2 5 2" xfId="4125" xr:uid="{00000000-0005-0000-0000-0000E7000000}"/>
    <cellStyle name="Comma 4 3 2 6" xfId="2070" xr:uid="{00000000-0005-0000-0000-0000E8000000}"/>
    <cellStyle name="Comma 4 3 2 6 2" xfId="5028" xr:uid="{00000000-0005-0000-0000-0000E9000000}"/>
    <cellStyle name="Comma 4 3 2 7" xfId="3219" xr:uid="{00000000-0005-0000-0000-0000EA000000}"/>
    <cellStyle name="Comma 4 3 3" xfId="331" xr:uid="{00000000-0005-0000-0000-0000EB000000}"/>
    <cellStyle name="Comma 4 3 3 2" xfId="560" xr:uid="{00000000-0005-0000-0000-0000EC000000}"/>
    <cellStyle name="Comma 4 3 3 2 2" xfId="1014" xr:uid="{00000000-0005-0000-0000-0000ED000000}"/>
    <cellStyle name="Comma 4 3 3 2 2 2" xfId="1920" xr:uid="{00000000-0005-0000-0000-0000EE000000}"/>
    <cellStyle name="Comma 4 3 3 2 2 2 2" xfId="4878" xr:uid="{00000000-0005-0000-0000-0000EF000000}"/>
    <cellStyle name="Comma 4 3 3 2 2 3" xfId="2823" xr:uid="{00000000-0005-0000-0000-0000F0000000}"/>
    <cellStyle name="Comma 4 3 3 2 2 3 2" xfId="5781" xr:uid="{00000000-0005-0000-0000-0000F1000000}"/>
    <cellStyle name="Comma 4 3 3 2 2 4" xfId="3973" xr:uid="{00000000-0005-0000-0000-0000F2000000}"/>
    <cellStyle name="Comma 4 3 3 2 3" xfId="1468" xr:uid="{00000000-0005-0000-0000-0000F3000000}"/>
    <cellStyle name="Comma 4 3 3 2 3 2" xfId="4426" xr:uid="{00000000-0005-0000-0000-0000F4000000}"/>
    <cellStyle name="Comma 4 3 3 2 4" xfId="2371" xr:uid="{00000000-0005-0000-0000-0000F5000000}"/>
    <cellStyle name="Comma 4 3 3 2 4 2" xfId="5329" xr:uid="{00000000-0005-0000-0000-0000F6000000}"/>
    <cellStyle name="Comma 4 3 3 2 5" xfId="3521" xr:uid="{00000000-0005-0000-0000-0000F7000000}"/>
    <cellStyle name="Comma 4 3 3 3" xfId="788" xr:uid="{00000000-0005-0000-0000-0000F8000000}"/>
    <cellStyle name="Comma 4 3 3 3 2" xfId="1694" xr:uid="{00000000-0005-0000-0000-0000F9000000}"/>
    <cellStyle name="Comma 4 3 3 3 2 2" xfId="4652" xr:uid="{00000000-0005-0000-0000-0000FA000000}"/>
    <cellStyle name="Comma 4 3 3 3 3" xfId="2597" xr:uid="{00000000-0005-0000-0000-0000FB000000}"/>
    <cellStyle name="Comma 4 3 3 3 3 2" xfId="5555" xr:uid="{00000000-0005-0000-0000-0000FC000000}"/>
    <cellStyle name="Comma 4 3 3 3 4" xfId="3747" xr:uid="{00000000-0005-0000-0000-0000FD000000}"/>
    <cellStyle name="Comma 4 3 3 4" xfId="1242" xr:uid="{00000000-0005-0000-0000-0000FE000000}"/>
    <cellStyle name="Comma 4 3 3 4 2" xfId="4200" xr:uid="{00000000-0005-0000-0000-0000FF000000}"/>
    <cellStyle name="Comma 4 3 3 5" xfId="2145" xr:uid="{00000000-0005-0000-0000-000000010000}"/>
    <cellStyle name="Comma 4 3 3 5 2" xfId="5103" xr:uid="{00000000-0005-0000-0000-000001010000}"/>
    <cellStyle name="Comma 4 3 3 6" xfId="3295" xr:uid="{00000000-0005-0000-0000-000002010000}"/>
    <cellStyle name="Comma 4 3 4" xfId="448" xr:uid="{00000000-0005-0000-0000-000003010000}"/>
    <cellStyle name="Comma 4 3 4 2" xfId="902" xr:uid="{00000000-0005-0000-0000-000004010000}"/>
    <cellStyle name="Comma 4 3 4 2 2" xfId="1808" xr:uid="{00000000-0005-0000-0000-000005010000}"/>
    <cellStyle name="Comma 4 3 4 2 2 2" xfId="4766" xr:uid="{00000000-0005-0000-0000-000006010000}"/>
    <cellStyle name="Comma 4 3 4 2 3" xfId="2711" xr:uid="{00000000-0005-0000-0000-000007010000}"/>
    <cellStyle name="Comma 4 3 4 2 3 2" xfId="5669" xr:uid="{00000000-0005-0000-0000-000008010000}"/>
    <cellStyle name="Comma 4 3 4 2 4" xfId="3861" xr:uid="{00000000-0005-0000-0000-000009010000}"/>
    <cellStyle name="Comma 4 3 4 3" xfId="1356" xr:uid="{00000000-0005-0000-0000-00000A010000}"/>
    <cellStyle name="Comma 4 3 4 3 2" xfId="4314" xr:uid="{00000000-0005-0000-0000-00000B010000}"/>
    <cellStyle name="Comma 4 3 4 4" xfId="2259" xr:uid="{00000000-0005-0000-0000-00000C010000}"/>
    <cellStyle name="Comma 4 3 4 4 2" xfId="5217" xr:uid="{00000000-0005-0000-0000-00000D010000}"/>
    <cellStyle name="Comma 4 3 4 5" xfId="3409" xr:uid="{00000000-0005-0000-0000-00000E010000}"/>
    <cellStyle name="Comma 4 3 5" xfId="676" xr:uid="{00000000-0005-0000-0000-00000F010000}"/>
    <cellStyle name="Comma 4 3 5 2" xfId="1582" xr:uid="{00000000-0005-0000-0000-000010010000}"/>
    <cellStyle name="Comma 4 3 5 2 2" xfId="4540" xr:uid="{00000000-0005-0000-0000-000011010000}"/>
    <cellStyle name="Comma 4 3 5 3" xfId="2485" xr:uid="{00000000-0005-0000-0000-000012010000}"/>
    <cellStyle name="Comma 4 3 5 3 2" xfId="5443" xr:uid="{00000000-0005-0000-0000-000013010000}"/>
    <cellStyle name="Comma 4 3 5 4" xfId="3635" xr:uid="{00000000-0005-0000-0000-000014010000}"/>
    <cellStyle name="Comma 4 3 6" xfId="1130" xr:uid="{00000000-0005-0000-0000-000015010000}"/>
    <cellStyle name="Comma 4 3 6 2" xfId="4088" xr:uid="{00000000-0005-0000-0000-000016010000}"/>
    <cellStyle name="Comma 4 3 7" xfId="2033" xr:uid="{00000000-0005-0000-0000-000017010000}"/>
    <cellStyle name="Comma 4 3 7 2" xfId="4991" xr:uid="{00000000-0005-0000-0000-000018010000}"/>
    <cellStyle name="Comma 4 3 8" xfId="3179" xr:uid="{00000000-0005-0000-0000-000019010000}"/>
    <cellStyle name="Comma 4 4" xfId="189" xr:uid="{00000000-0005-0000-0000-00001A010000}"/>
    <cellStyle name="Comma 4 4 2" xfId="338" xr:uid="{00000000-0005-0000-0000-00001B010000}"/>
    <cellStyle name="Comma 4 4 2 2" xfId="567" xr:uid="{00000000-0005-0000-0000-00001C010000}"/>
    <cellStyle name="Comma 4 4 2 2 2" xfId="1021" xr:uid="{00000000-0005-0000-0000-00001D010000}"/>
    <cellStyle name="Comma 4 4 2 2 2 2" xfId="1927" xr:uid="{00000000-0005-0000-0000-00001E010000}"/>
    <cellStyle name="Comma 4 4 2 2 2 2 2" xfId="4885" xr:uid="{00000000-0005-0000-0000-00001F010000}"/>
    <cellStyle name="Comma 4 4 2 2 2 3" xfId="2830" xr:uid="{00000000-0005-0000-0000-000020010000}"/>
    <cellStyle name="Comma 4 4 2 2 2 3 2" xfId="5788" xr:uid="{00000000-0005-0000-0000-000021010000}"/>
    <cellStyle name="Comma 4 4 2 2 2 4" xfId="3980" xr:uid="{00000000-0005-0000-0000-000022010000}"/>
    <cellStyle name="Comma 4 4 2 2 3" xfId="1475" xr:uid="{00000000-0005-0000-0000-000023010000}"/>
    <cellStyle name="Comma 4 4 2 2 3 2" xfId="4433" xr:uid="{00000000-0005-0000-0000-000024010000}"/>
    <cellStyle name="Comma 4 4 2 2 4" xfId="2378" xr:uid="{00000000-0005-0000-0000-000025010000}"/>
    <cellStyle name="Comma 4 4 2 2 4 2" xfId="5336" xr:uid="{00000000-0005-0000-0000-000026010000}"/>
    <cellStyle name="Comma 4 4 2 2 5" xfId="3528" xr:uid="{00000000-0005-0000-0000-000027010000}"/>
    <cellStyle name="Comma 4 4 2 3" xfId="795" xr:uid="{00000000-0005-0000-0000-000028010000}"/>
    <cellStyle name="Comma 4 4 2 3 2" xfId="1701" xr:uid="{00000000-0005-0000-0000-000029010000}"/>
    <cellStyle name="Comma 4 4 2 3 2 2" xfId="4659" xr:uid="{00000000-0005-0000-0000-00002A010000}"/>
    <cellStyle name="Comma 4 4 2 3 3" xfId="2604" xr:uid="{00000000-0005-0000-0000-00002B010000}"/>
    <cellStyle name="Comma 4 4 2 3 3 2" xfId="5562" xr:uid="{00000000-0005-0000-0000-00002C010000}"/>
    <cellStyle name="Comma 4 4 2 3 4" xfId="3754" xr:uid="{00000000-0005-0000-0000-00002D010000}"/>
    <cellStyle name="Comma 4 4 2 4" xfId="1249" xr:uid="{00000000-0005-0000-0000-00002E010000}"/>
    <cellStyle name="Comma 4 4 2 4 2" xfId="4207" xr:uid="{00000000-0005-0000-0000-00002F010000}"/>
    <cellStyle name="Comma 4 4 2 5" xfId="2152" xr:uid="{00000000-0005-0000-0000-000030010000}"/>
    <cellStyle name="Comma 4 4 2 5 2" xfId="5110" xr:uid="{00000000-0005-0000-0000-000031010000}"/>
    <cellStyle name="Comma 4 4 2 6" xfId="3302" xr:uid="{00000000-0005-0000-0000-000032010000}"/>
    <cellStyle name="Comma 4 4 3" xfId="455" xr:uid="{00000000-0005-0000-0000-000033010000}"/>
    <cellStyle name="Comma 4 4 3 2" xfId="909" xr:uid="{00000000-0005-0000-0000-000034010000}"/>
    <cellStyle name="Comma 4 4 3 2 2" xfId="1815" xr:uid="{00000000-0005-0000-0000-000035010000}"/>
    <cellStyle name="Comma 4 4 3 2 2 2" xfId="4773" xr:uid="{00000000-0005-0000-0000-000036010000}"/>
    <cellStyle name="Comma 4 4 3 2 3" xfId="2718" xr:uid="{00000000-0005-0000-0000-000037010000}"/>
    <cellStyle name="Comma 4 4 3 2 3 2" xfId="5676" xr:uid="{00000000-0005-0000-0000-000038010000}"/>
    <cellStyle name="Comma 4 4 3 2 4" xfId="3868" xr:uid="{00000000-0005-0000-0000-000039010000}"/>
    <cellStyle name="Comma 4 4 3 3" xfId="1363" xr:uid="{00000000-0005-0000-0000-00003A010000}"/>
    <cellStyle name="Comma 4 4 3 3 2" xfId="4321" xr:uid="{00000000-0005-0000-0000-00003B010000}"/>
    <cellStyle name="Comma 4 4 3 4" xfId="2266" xr:uid="{00000000-0005-0000-0000-00003C010000}"/>
    <cellStyle name="Comma 4 4 3 4 2" xfId="5224" xr:uid="{00000000-0005-0000-0000-00003D010000}"/>
    <cellStyle name="Comma 4 4 3 5" xfId="3416" xr:uid="{00000000-0005-0000-0000-00003E010000}"/>
    <cellStyle name="Comma 4 4 4" xfId="683" xr:uid="{00000000-0005-0000-0000-00003F010000}"/>
    <cellStyle name="Comma 4 4 4 2" xfId="1589" xr:uid="{00000000-0005-0000-0000-000040010000}"/>
    <cellStyle name="Comma 4 4 4 2 2" xfId="4547" xr:uid="{00000000-0005-0000-0000-000041010000}"/>
    <cellStyle name="Comma 4 4 4 3" xfId="2492" xr:uid="{00000000-0005-0000-0000-000042010000}"/>
    <cellStyle name="Comma 4 4 4 3 2" xfId="5450" xr:uid="{00000000-0005-0000-0000-000043010000}"/>
    <cellStyle name="Comma 4 4 4 4" xfId="3642" xr:uid="{00000000-0005-0000-0000-000044010000}"/>
    <cellStyle name="Comma 4 4 5" xfId="1137" xr:uid="{00000000-0005-0000-0000-000045010000}"/>
    <cellStyle name="Comma 4 4 5 2" xfId="4095" xr:uid="{00000000-0005-0000-0000-000046010000}"/>
    <cellStyle name="Comma 4 4 6" xfId="2040" xr:uid="{00000000-0005-0000-0000-000047010000}"/>
    <cellStyle name="Comma 4 4 6 2" xfId="4998" xr:uid="{00000000-0005-0000-0000-000048010000}"/>
    <cellStyle name="Comma 4 4 7" xfId="3188" xr:uid="{00000000-0005-0000-0000-000049010000}"/>
    <cellStyle name="Comma 4 5" xfId="300" xr:uid="{00000000-0005-0000-0000-00004A010000}"/>
    <cellStyle name="Comma 4 5 2" xfId="530" xr:uid="{00000000-0005-0000-0000-00004B010000}"/>
    <cellStyle name="Comma 4 5 2 2" xfId="984" xr:uid="{00000000-0005-0000-0000-00004C010000}"/>
    <cellStyle name="Comma 4 5 2 2 2" xfId="1890" xr:uid="{00000000-0005-0000-0000-00004D010000}"/>
    <cellStyle name="Comma 4 5 2 2 2 2" xfId="4848" xr:uid="{00000000-0005-0000-0000-00004E010000}"/>
    <cellStyle name="Comma 4 5 2 2 3" xfId="2793" xr:uid="{00000000-0005-0000-0000-00004F010000}"/>
    <cellStyle name="Comma 4 5 2 2 3 2" xfId="5751" xr:uid="{00000000-0005-0000-0000-000050010000}"/>
    <cellStyle name="Comma 4 5 2 2 4" xfId="3943" xr:uid="{00000000-0005-0000-0000-000051010000}"/>
    <cellStyle name="Comma 4 5 2 3" xfId="1438" xr:uid="{00000000-0005-0000-0000-000052010000}"/>
    <cellStyle name="Comma 4 5 2 3 2" xfId="4396" xr:uid="{00000000-0005-0000-0000-000053010000}"/>
    <cellStyle name="Comma 4 5 2 4" xfId="2341" xr:uid="{00000000-0005-0000-0000-000054010000}"/>
    <cellStyle name="Comma 4 5 2 4 2" xfId="5299" xr:uid="{00000000-0005-0000-0000-000055010000}"/>
    <cellStyle name="Comma 4 5 2 5" xfId="3491" xr:uid="{00000000-0005-0000-0000-000056010000}"/>
    <cellStyle name="Comma 4 5 3" xfId="758" xr:uid="{00000000-0005-0000-0000-000057010000}"/>
    <cellStyle name="Comma 4 5 3 2" xfId="1664" xr:uid="{00000000-0005-0000-0000-000058010000}"/>
    <cellStyle name="Comma 4 5 3 2 2" xfId="4622" xr:uid="{00000000-0005-0000-0000-000059010000}"/>
    <cellStyle name="Comma 4 5 3 3" xfId="2567" xr:uid="{00000000-0005-0000-0000-00005A010000}"/>
    <cellStyle name="Comma 4 5 3 3 2" xfId="5525" xr:uid="{00000000-0005-0000-0000-00005B010000}"/>
    <cellStyle name="Comma 4 5 3 4" xfId="3717" xr:uid="{00000000-0005-0000-0000-00005C010000}"/>
    <cellStyle name="Comma 4 5 4" xfId="1212" xr:uid="{00000000-0005-0000-0000-00005D010000}"/>
    <cellStyle name="Comma 4 5 4 2" xfId="4170" xr:uid="{00000000-0005-0000-0000-00005E010000}"/>
    <cellStyle name="Comma 4 5 5" xfId="2115" xr:uid="{00000000-0005-0000-0000-00005F010000}"/>
    <cellStyle name="Comma 4 5 5 2" xfId="5073" xr:uid="{00000000-0005-0000-0000-000060010000}"/>
    <cellStyle name="Comma 4 5 6" xfId="3265" xr:uid="{00000000-0005-0000-0000-000061010000}"/>
    <cellStyle name="Comma 4 6" xfId="417" xr:uid="{00000000-0005-0000-0000-000062010000}"/>
    <cellStyle name="Comma 4 6 2" xfId="872" xr:uid="{00000000-0005-0000-0000-000063010000}"/>
    <cellStyle name="Comma 4 6 2 2" xfId="1778" xr:uid="{00000000-0005-0000-0000-000064010000}"/>
    <cellStyle name="Comma 4 6 2 2 2" xfId="4736" xr:uid="{00000000-0005-0000-0000-000065010000}"/>
    <cellStyle name="Comma 4 6 2 3" xfId="2681" xr:uid="{00000000-0005-0000-0000-000066010000}"/>
    <cellStyle name="Comma 4 6 2 3 2" xfId="5639" xr:uid="{00000000-0005-0000-0000-000067010000}"/>
    <cellStyle name="Comma 4 6 2 4" xfId="3831" xr:uid="{00000000-0005-0000-0000-000068010000}"/>
    <cellStyle name="Comma 4 6 3" xfId="1326" xr:uid="{00000000-0005-0000-0000-000069010000}"/>
    <cellStyle name="Comma 4 6 3 2" xfId="4284" xr:uid="{00000000-0005-0000-0000-00006A010000}"/>
    <cellStyle name="Comma 4 6 4" xfId="2229" xr:uid="{00000000-0005-0000-0000-00006B010000}"/>
    <cellStyle name="Comma 4 6 4 2" xfId="5187" xr:uid="{00000000-0005-0000-0000-00006C010000}"/>
    <cellStyle name="Comma 4 6 5" xfId="3379" xr:uid="{00000000-0005-0000-0000-00006D010000}"/>
    <cellStyle name="Comma 4 7" xfId="645" xr:uid="{00000000-0005-0000-0000-00006E010000}"/>
    <cellStyle name="Comma 4 7 2" xfId="1552" xr:uid="{00000000-0005-0000-0000-00006F010000}"/>
    <cellStyle name="Comma 4 7 2 2" xfId="4510" xr:uid="{00000000-0005-0000-0000-000070010000}"/>
    <cellStyle name="Comma 4 7 3" xfId="2455" xr:uid="{00000000-0005-0000-0000-000071010000}"/>
    <cellStyle name="Comma 4 7 3 2" xfId="5413" xr:uid="{00000000-0005-0000-0000-000072010000}"/>
    <cellStyle name="Comma 4 7 4" xfId="3605" xr:uid="{00000000-0005-0000-0000-000073010000}"/>
    <cellStyle name="Comma 4 8" xfId="1099" xr:uid="{00000000-0005-0000-0000-000074010000}"/>
    <cellStyle name="Comma 4 8 2" xfId="4058" xr:uid="{00000000-0005-0000-0000-000075010000}"/>
    <cellStyle name="Comma 4 9" xfId="2003" xr:uid="{00000000-0005-0000-0000-000076010000}"/>
    <cellStyle name="Comma 4 9 2" xfId="4961" xr:uid="{00000000-0005-0000-0000-000077010000}"/>
    <cellStyle name="Comma 5" xfId="50" xr:uid="{00000000-0005-0000-0000-000078010000}"/>
    <cellStyle name="Comma 5 2" xfId="160" xr:uid="{00000000-0005-0000-0000-000079010000}"/>
    <cellStyle name="Comma 5 2 2" xfId="3180" xr:uid="{00000000-0005-0000-0000-00007A010000}"/>
    <cellStyle name="Comma 5 3" xfId="190" xr:uid="{00000000-0005-0000-0000-00007B010000}"/>
    <cellStyle name="Comma 6" xfId="51" xr:uid="{00000000-0005-0000-0000-00007C010000}"/>
    <cellStyle name="Comma 6 2" xfId="108" xr:uid="{00000000-0005-0000-0000-00007D010000}"/>
    <cellStyle name="Comma 6 3" xfId="161" xr:uid="{00000000-0005-0000-0000-00007E010000}"/>
    <cellStyle name="Comma 6 3 2" xfId="233" xr:uid="{00000000-0005-0000-0000-00007F010000}"/>
    <cellStyle name="Comma 6 3 2 2" xfId="3220" xr:uid="{00000000-0005-0000-0000-000080010000}"/>
    <cellStyle name="Comma 6 3 3" xfId="3181" xr:uid="{00000000-0005-0000-0000-000081010000}"/>
    <cellStyle name="Comma 7" xfId="105" xr:uid="{00000000-0005-0000-0000-000082010000}"/>
    <cellStyle name="Comma 8" xfId="132" xr:uid="{00000000-0005-0000-0000-000083010000}"/>
    <cellStyle name="Currency 2" xfId="52" xr:uid="{00000000-0005-0000-0000-000084010000}"/>
    <cellStyle name="Currency 2 2" xfId="53" xr:uid="{00000000-0005-0000-0000-000085010000}"/>
    <cellStyle name="Currency 2 2 2" xfId="109" xr:uid="{00000000-0005-0000-0000-000086010000}"/>
    <cellStyle name="Currency 2 2 2 2" xfId="200" xr:uid="{00000000-0005-0000-0000-000087010000}"/>
    <cellStyle name="Currency 2 2 3" xfId="163" xr:uid="{00000000-0005-0000-0000-000088010000}"/>
    <cellStyle name="Currency 2 2 3 2" xfId="234" xr:uid="{00000000-0005-0000-0000-000089010000}"/>
    <cellStyle name="Currency 2 2 4" xfId="191" xr:uid="{00000000-0005-0000-0000-00008A010000}"/>
    <cellStyle name="Currency 2 3" xfId="162" xr:uid="{00000000-0005-0000-0000-00008B010000}"/>
    <cellStyle name="Currency 3" xfId="54" xr:uid="{00000000-0005-0000-0000-00008C010000}"/>
    <cellStyle name="Currency 3 2" xfId="110" xr:uid="{00000000-0005-0000-0000-00008D010000}"/>
    <cellStyle name="Currency 4" xfId="143" xr:uid="{00000000-0005-0000-0000-00008E010000}"/>
    <cellStyle name="Excel Built-in Normal" xfId="253" xr:uid="{00000000-0005-0000-0000-00008F010000}"/>
    <cellStyle name="Excel Built-in Normal 2" xfId="265" xr:uid="{00000000-0005-0000-0000-000090010000}"/>
    <cellStyle name="Excel Built-in Normal 2 2" xfId="2926" xr:uid="{00000000-0005-0000-0000-000091010000}"/>
    <cellStyle name="Excel Built-in Normal 3" xfId="6130" xr:uid="{00000000-0005-0000-0000-000092010000}"/>
    <cellStyle name="Excel Built-in Percent" xfId="263" xr:uid="{00000000-0005-0000-0000-000093010000}"/>
    <cellStyle name="Excel_BuiltIn_Percent" xfId="123" xr:uid="{00000000-0005-0000-0000-000094010000}"/>
    <cellStyle name="Explanatory Text" xfId="2974" xr:uid="{00000000-0005-0000-0000-000095010000}"/>
    <cellStyle name="Explanatory Text 2" xfId="55" xr:uid="{00000000-0005-0000-0000-000096010000}"/>
    <cellStyle name="Good" xfId="2975" xr:uid="{00000000-0005-0000-0000-000097010000}"/>
    <cellStyle name="Good 2" xfId="56" xr:uid="{00000000-0005-0000-0000-000098010000}"/>
    <cellStyle name="Halb" xfId="57" xr:uid="{00000000-0005-0000-0000-000099010000}"/>
    <cellStyle name="Hea" xfId="58" xr:uid="{00000000-0005-0000-0000-00009A010000}"/>
    <cellStyle name="Heading" xfId="124" xr:uid="{00000000-0005-0000-0000-00009B010000}"/>
    <cellStyle name="Heading 1" xfId="2976" xr:uid="{00000000-0005-0000-0000-00009C010000}"/>
    <cellStyle name="Heading 1 2" xfId="59" xr:uid="{00000000-0005-0000-0000-00009D010000}"/>
    <cellStyle name="Heading 2" xfId="2977" xr:uid="{00000000-0005-0000-0000-00009E010000}"/>
    <cellStyle name="Heading 2 2" xfId="60" xr:uid="{00000000-0005-0000-0000-00009F010000}"/>
    <cellStyle name="Heading 3" xfId="2978" xr:uid="{00000000-0005-0000-0000-0000A0010000}"/>
    <cellStyle name="Heading 3 2" xfId="61" xr:uid="{00000000-0005-0000-0000-0000A1010000}"/>
    <cellStyle name="Heading 4" xfId="2979" xr:uid="{00000000-0005-0000-0000-0000A2010000}"/>
    <cellStyle name="Heading 4 2" xfId="62" xr:uid="{00000000-0005-0000-0000-0000A3010000}"/>
    <cellStyle name="Heading 5" xfId="254" xr:uid="{00000000-0005-0000-0000-0000A4010000}"/>
    <cellStyle name="Heading 6" xfId="266" xr:uid="{00000000-0005-0000-0000-0000A5010000}"/>
    <cellStyle name="Heading1" xfId="125" xr:uid="{00000000-0005-0000-0000-0000A6010000}"/>
    <cellStyle name="Heading1 2" xfId="255" xr:uid="{00000000-0005-0000-0000-0000A7010000}"/>
    <cellStyle name="Heading1 3" xfId="267" xr:uid="{00000000-0005-0000-0000-0000A8010000}"/>
    <cellStyle name="Hoiatustekst" xfId="63" xr:uid="{00000000-0005-0000-0000-0000A9010000}"/>
    <cellStyle name="Input" xfId="2980" xr:uid="{00000000-0005-0000-0000-0000AB010000}"/>
    <cellStyle name="Input 2" xfId="64" xr:uid="{00000000-0005-0000-0000-0000AC010000}"/>
    <cellStyle name="Kokku" xfId="65" xr:uid="{00000000-0005-0000-0000-0000AD010000}"/>
    <cellStyle name="Kontrolli lahtrit" xfId="66" xr:uid="{00000000-0005-0000-0000-0000AE010000}"/>
    <cellStyle name="Lingitud lahter" xfId="67" xr:uid="{00000000-0005-0000-0000-0000AF010000}"/>
    <cellStyle name="Linked Cell" xfId="2981" xr:uid="{00000000-0005-0000-0000-0000B0010000}"/>
    <cellStyle name="Märkus" xfId="68" xr:uid="{00000000-0005-0000-0000-0000B1010000}"/>
    <cellStyle name="Märkus 2" xfId="164" xr:uid="{00000000-0005-0000-0000-0000B2010000}"/>
    <cellStyle name="Neutraalne" xfId="69" xr:uid="{00000000-0005-0000-0000-0000B3010000}"/>
    <cellStyle name="Neutral" xfId="2982" xr:uid="{00000000-0005-0000-0000-0000B4010000}"/>
    <cellStyle name="Normaallaad 10" xfId="2931" xr:uid="{00000000-0005-0000-0000-0000B6010000}"/>
    <cellStyle name="Normaallaad 10 2" xfId="2999" xr:uid="{00000000-0005-0000-0000-0000B7010000}"/>
    <cellStyle name="Normaallaad 10 2 2" xfId="5910" xr:uid="{00000000-0005-0000-0000-0000B8010000}"/>
    <cellStyle name="Normaallaad 10 2 2 2" xfId="6099" xr:uid="{00000000-0005-0000-0000-0000B9010000}"/>
    <cellStyle name="Normaallaad 10 3" xfId="3007" xr:uid="{00000000-0005-0000-0000-0000BA010000}"/>
    <cellStyle name="Normaallaad 10 3 2" xfId="5917" xr:uid="{00000000-0005-0000-0000-0000BB010000}"/>
    <cellStyle name="Normaallaad 10 4" xfId="3058" xr:uid="{00000000-0005-0000-0000-0000BC010000}"/>
    <cellStyle name="Normaallaad 10 4 2" xfId="3125" xr:uid="{00000000-0005-0000-0000-0000BD010000}"/>
    <cellStyle name="Normaallaad 10 4 2 2" xfId="6045" xr:uid="{00000000-0005-0000-0000-0000BE010000}"/>
    <cellStyle name="Normaallaad 10 4 3" xfId="3136" xr:uid="{00000000-0005-0000-0000-0000BF010000}"/>
    <cellStyle name="Normaallaad 10 4 4" xfId="3143" xr:uid="{00000000-0005-0000-0000-0000C0010000}"/>
    <cellStyle name="Normaallaad 10 4 5" xfId="5966" xr:uid="{00000000-0005-0000-0000-0000C1010000}"/>
    <cellStyle name="Normaallaad 10 4 6" xfId="6040" xr:uid="{00000000-0005-0000-0000-0000C2010000}"/>
    <cellStyle name="Normaallaad 10 4 7" xfId="6086" xr:uid="{00000000-0005-0000-0000-0000C3010000}"/>
    <cellStyle name="Normaallaad 10 4 8" xfId="6105" xr:uid="{00000000-0005-0000-0000-0000C4010000}"/>
    <cellStyle name="Normaallaad 10 4 9" xfId="6125" xr:uid="{00000000-0005-0000-0000-0000C5010000}"/>
    <cellStyle name="Normaallaad 10 5" xfId="3081" xr:uid="{00000000-0005-0000-0000-0000C6010000}"/>
    <cellStyle name="Normaallaad 10 5 2" xfId="5989" xr:uid="{00000000-0005-0000-0000-0000C7010000}"/>
    <cellStyle name="Normaallaad 10 5 3" xfId="6115" xr:uid="{00000000-0005-0000-0000-0000C8010000}"/>
    <cellStyle name="Normaallaad 10 5 4" xfId="6134" xr:uid="{00000000-0005-0000-0000-0000C9010000}"/>
    <cellStyle name="Normaallaad 10 6" xfId="3101" xr:uid="{00000000-0005-0000-0000-0000CA010000}"/>
    <cellStyle name="Normaallaad 10 6 2" xfId="6009" xr:uid="{00000000-0005-0000-0000-0000CB010000}"/>
    <cellStyle name="Normaallaad 10 7" xfId="5885" xr:uid="{00000000-0005-0000-0000-0000CC010000}"/>
    <cellStyle name="Normaallaad 10 7 2" xfId="6109" xr:uid="{00000000-0005-0000-0000-0000CD010000}"/>
    <cellStyle name="Normaallaad 11" xfId="2935" xr:uid="{00000000-0005-0000-0000-0000CE010000}"/>
    <cellStyle name="Normaallaad 11 2" xfId="3084" xr:uid="{00000000-0005-0000-0000-0000CF010000}"/>
    <cellStyle name="Normaallaad 11 2 2" xfId="5992" xr:uid="{00000000-0005-0000-0000-0000D0010000}"/>
    <cellStyle name="Normaallaad 11 3" xfId="5889" xr:uid="{00000000-0005-0000-0000-0000D1010000}"/>
    <cellStyle name="Normaallaad 11 4" xfId="6120" xr:uid="{00000000-0005-0000-0000-0000D2010000}"/>
    <cellStyle name="Normaallaad 12" xfId="2945" xr:uid="{00000000-0005-0000-0000-0000D3010000}"/>
    <cellStyle name="Normaallaad 12 2" xfId="3105" xr:uid="{00000000-0005-0000-0000-0000D4010000}"/>
    <cellStyle name="Normaallaad 12 2 2" xfId="6013" xr:uid="{00000000-0005-0000-0000-0000D5010000}"/>
    <cellStyle name="Normaallaad 12 3" xfId="5899" xr:uid="{00000000-0005-0000-0000-0000D6010000}"/>
    <cellStyle name="Normaallaad 13" xfId="2989" xr:uid="{00000000-0005-0000-0000-0000D7010000}"/>
    <cellStyle name="Normaallaad 13 2" xfId="5901" xr:uid="{00000000-0005-0000-0000-0000D8010000}"/>
    <cellStyle name="Normaallaad 14" xfId="2991" xr:uid="{00000000-0005-0000-0000-0000D9010000}"/>
    <cellStyle name="Normaallaad 14 2" xfId="3001" xr:uid="{00000000-0005-0000-0000-0000DA010000}"/>
    <cellStyle name="Normaallaad 14 2 2" xfId="3014" xr:uid="{00000000-0005-0000-0000-0000DB010000}"/>
    <cellStyle name="Normaallaad 14 2 2 2" xfId="5924" xr:uid="{00000000-0005-0000-0000-0000DC010000}"/>
    <cellStyle name="Normaallaad 14 2 3" xfId="3034" xr:uid="{00000000-0005-0000-0000-0000DD010000}"/>
    <cellStyle name="Normaallaad 14 2 3 2" xfId="3050" xr:uid="{00000000-0005-0000-0000-0000DE010000}"/>
    <cellStyle name="Normaallaad 14 2 3 2 2" xfId="5959" xr:uid="{00000000-0005-0000-0000-0000DF010000}"/>
    <cellStyle name="Normaallaad 14 2 3 2 3" xfId="6059" xr:uid="{00000000-0005-0000-0000-0000E0010000}"/>
    <cellStyle name="Normaallaad 14 2 3 2 3 2" xfId="6081" xr:uid="{00000000-0005-0000-0000-0000E1010000}"/>
    <cellStyle name="Normaallaad 14 2 3 2 3 3" xfId="6145" xr:uid="{00000000-0005-0000-0000-0000E2010000}"/>
    <cellStyle name="Normaallaad 14 2 3 2 3 3 2" xfId="6174" xr:uid="{00000000-0005-0000-0000-0000E3010000}"/>
    <cellStyle name="Normaallaad 14 2 3 2 4" xfId="6070" xr:uid="{00000000-0005-0000-0000-0000E4010000}"/>
    <cellStyle name="Normaallaad 14 2 3 3" xfId="5943" xr:uid="{00000000-0005-0000-0000-0000E5010000}"/>
    <cellStyle name="Normaallaad 14 2 4" xfId="5912" xr:uid="{00000000-0005-0000-0000-0000E6010000}"/>
    <cellStyle name="Normaallaad 14 3" xfId="3009" xr:uid="{00000000-0005-0000-0000-0000E7010000}"/>
    <cellStyle name="Normaallaad 14 3 2" xfId="5919" xr:uid="{00000000-0005-0000-0000-0000E8010000}"/>
    <cellStyle name="Normaallaad 14 4" xfId="3033" xr:uid="{00000000-0005-0000-0000-0000E9010000}"/>
    <cellStyle name="Normaallaad 14 4 2" xfId="3047" xr:uid="{00000000-0005-0000-0000-0000EA010000}"/>
    <cellStyle name="Normaallaad 14 4 2 2" xfId="5956" xr:uid="{00000000-0005-0000-0000-0000EB010000}"/>
    <cellStyle name="Normaallaad 14 4 3" xfId="5942" xr:uid="{00000000-0005-0000-0000-0000EC010000}"/>
    <cellStyle name="Normaallaad 14 4 4" xfId="6058" xr:uid="{00000000-0005-0000-0000-0000ED010000}"/>
    <cellStyle name="Normaallaad 14 4 4 2" xfId="6078" xr:uid="{00000000-0005-0000-0000-0000EE010000}"/>
    <cellStyle name="Normaallaad 14 4 5" xfId="6069" xr:uid="{00000000-0005-0000-0000-0000EF010000}"/>
    <cellStyle name="Normaallaad 14 5" xfId="5903" xr:uid="{00000000-0005-0000-0000-0000F0010000}"/>
    <cellStyle name="Normaallaad 15" xfId="2995" xr:uid="{00000000-0005-0000-0000-0000F1010000}"/>
    <cellStyle name="Normaallaad 15 2" xfId="5907" xr:uid="{00000000-0005-0000-0000-0000F2010000}"/>
    <cellStyle name="Normaallaad 16" xfId="2996" xr:uid="{00000000-0005-0000-0000-0000F3010000}"/>
    <cellStyle name="Normaallaad 16 2" xfId="3012" xr:uid="{00000000-0005-0000-0000-0000F4010000}"/>
    <cellStyle name="Normaallaad 16 2 2" xfId="5922" xr:uid="{00000000-0005-0000-0000-0000F5010000}"/>
    <cellStyle name="Normaallaad 16 3" xfId="5908" xr:uid="{00000000-0005-0000-0000-0000F6010000}"/>
    <cellStyle name="Normaallaad 17" xfId="3005" xr:uid="{00000000-0005-0000-0000-0000F7010000}"/>
    <cellStyle name="Normaallaad 17 2" xfId="5915" xr:uid="{00000000-0005-0000-0000-0000F8010000}"/>
    <cellStyle name="Normaallaad 18" xfId="3017" xr:uid="{00000000-0005-0000-0000-0000F9010000}"/>
    <cellStyle name="Normaallaad 18 2" xfId="3078" xr:uid="{00000000-0005-0000-0000-0000FA010000}"/>
    <cellStyle name="Normaallaad 18 2 2" xfId="5986" xr:uid="{00000000-0005-0000-0000-0000FB010000}"/>
    <cellStyle name="Normaallaad 18 3" xfId="3094" xr:uid="{00000000-0005-0000-0000-0000FC010000}"/>
    <cellStyle name="Normaallaad 18 3 2" xfId="6002" xr:uid="{00000000-0005-0000-0000-0000FD010000}"/>
    <cellStyle name="Normaallaad 18 3 3" xfId="6092" xr:uid="{00000000-0005-0000-0000-0000FE010000}"/>
    <cellStyle name="Normaallaad 18 4" xfId="3102" xr:uid="{00000000-0005-0000-0000-0000FF010000}"/>
    <cellStyle name="Normaallaad 18 4 2" xfId="6010" xr:uid="{00000000-0005-0000-0000-000000020000}"/>
    <cellStyle name="Normaallaad 18 5" xfId="3116" xr:uid="{00000000-0005-0000-0000-000001020000}"/>
    <cellStyle name="Normaallaad 18 5 2" xfId="3135" xr:uid="{00000000-0005-0000-0000-000002020000}"/>
    <cellStyle name="Normaallaad 18 5 3" xfId="6024" xr:uid="{00000000-0005-0000-0000-000003020000}"/>
    <cellStyle name="Normaallaad 18 6" xfId="5927" xr:uid="{00000000-0005-0000-0000-000004020000}"/>
    <cellStyle name="Normaallaad 19" xfId="3023" xr:uid="{00000000-0005-0000-0000-000005020000}"/>
    <cellStyle name="Normaallaad 19 2" xfId="5932" xr:uid="{00000000-0005-0000-0000-000006020000}"/>
    <cellStyle name="Normaallaad 19 2 2" xfId="6108" xr:uid="{00000000-0005-0000-0000-000007020000}"/>
    <cellStyle name="Normaallaad 2" xfId="70" xr:uid="{00000000-0005-0000-0000-000008020000}"/>
    <cellStyle name="Normaallaad 2 2" xfId="71" xr:uid="{00000000-0005-0000-0000-000009020000}"/>
    <cellStyle name="Normaallaad 2 2 2" xfId="139" xr:uid="{00000000-0005-0000-0000-00000A020000}"/>
    <cellStyle name="Normaallaad 2 3" xfId="133" xr:uid="{00000000-0005-0000-0000-00000B020000}"/>
    <cellStyle name="Normaallaad 2 3 2" xfId="212" xr:uid="{00000000-0005-0000-0000-00000C020000}"/>
    <cellStyle name="Normaallaad 2 4" xfId="165" xr:uid="{00000000-0005-0000-0000-00000D020000}"/>
    <cellStyle name="Normaallaad 2 4 2" xfId="235" xr:uid="{00000000-0005-0000-0000-00000E020000}"/>
    <cellStyle name="Normaallaad 20" xfId="3028" xr:uid="{00000000-0005-0000-0000-00000F020000}"/>
    <cellStyle name="Normaallaad 20 2" xfId="3044" xr:uid="{00000000-0005-0000-0000-000010020000}"/>
    <cellStyle name="Normaallaad 20 2 2" xfId="5953" xr:uid="{00000000-0005-0000-0000-000011020000}"/>
    <cellStyle name="Normaallaad 20 2 3" xfId="6060" xr:uid="{00000000-0005-0000-0000-000012020000}"/>
    <cellStyle name="Normaallaad 20 2 3 2" xfId="6082" xr:uid="{00000000-0005-0000-0000-000013020000}"/>
    <cellStyle name="Normaallaad 20 2 3 3" xfId="6146" xr:uid="{00000000-0005-0000-0000-000014020000}"/>
    <cellStyle name="Normaallaad 20 2 4" xfId="6071" xr:uid="{00000000-0005-0000-0000-000015020000}"/>
    <cellStyle name="Normaallaad 20 3" xfId="5937" xr:uid="{00000000-0005-0000-0000-000016020000}"/>
    <cellStyle name="Normaallaad 20 4" xfId="6052" xr:uid="{00000000-0005-0000-0000-000017020000}"/>
    <cellStyle name="Normaallaad 20 4 2" xfId="6073" xr:uid="{00000000-0005-0000-0000-000018020000}"/>
    <cellStyle name="Normaallaad 20 4 3" xfId="6138" xr:uid="{00000000-0005-0000-0000-000019020000}"/>
    <cellStyle name="Normaallaad 20 5" xfId="6063" xr:uid="{00000000-0005-0000-0000-00001A020000}"/>
    <cellStyle name="Normaallaad 21" xfId="3036" xr:uid="{00000000-0005-0000-0000-00001B020000}"/>
    <cellStyle name="Normaallaad 21 2" xfId="5945" xr:uid="{00000000-0005-0000-0000-00001C020000}"/>
    <cellStyle name="Normaallaad 22" xfId="3039" xr:uid="{00000000-0005-0000-0000-00001D020000}"/>
    <cellStyle name="Normaallaad 22 2" xfId="3068" xr:uid="{00000000-0005-0000-0000-00001E020000}"/>
    <cellStyle name="Normaallaad 22 2 2" xfId="5976" xr:uid="{00000000-0005-0000-0000-00001F020000}"/>
    <cellStyle name="Normaallaad 22 3" xfId="3129" xr:uid="{00000000-0005-0000-0000-000020020000}"/>
    <cellStyle name="Normaallaad 22 3 2" xfId="6049" xr:uid="{00000000-0005-0000-0000-000021020000}"/>
    <cellStyle name="Normaallaad 22 4" xfId="5948" xr:uid="{00000000-0005-0000-0000-000022020000}"/>
    <cellStyle name="Normaallaad 22 5" xfId="6046" xr:uid="{00000000-0005-0000-0000-000023020000}"/>
    <cellStyle name="Normaallaad 22 6" xfId="6127" xr:uid="{00000000-0005-0000-0000-000024020000}"/>
    <cellStyle name="Normaallaad 23" xfId="3042" xr:uid="{00000000-0005-0000-0000-000025020000}"/>
    <cellStyle name="Normaallaad 23 2" xfId="5951" xr:uid="{00000000-0005-0000-0000-000026020000}"/>
    <cellStyle name="Normaallaad 24" xfId="3052" xr:uid="{00000000-0005-0000-0000-000027020000}"/>
    <cellStyle name="Normaallaad 24 2" xfId="3133" xr:uid="{00000000-0005-0000-0000-000028020000}"/>
    <cellStyle name="Normaallaad 24 3" xfId="5961" xr:uid="{00000000-0005-0000-0000-000029020000}"/>
    <cellStyle name="Normaallaad 25" xfId="3056" xr:uid="{00000000-0005-0000-0000-00002A020000}"/>
    <cellStyle name="Normaallaad 26" xfId="3069" xr:uid="{00000000-0005-0000-0000-00002B020000}"/>
    <cellStyle name="Normaallaad 26 2" xfId="3139" xr:uid="{00000000-0005-0000-0000-00002C020000}"/>
    <cellStyle name="Normaallaad 26 2 2" xfId="6090" xr:uid="{00000000-0005-0000-0000-00002D020000}"/>
    <cellStyle name="Normaallaad 26 2 3" xfId="6155" xr:uid="{00000000-0005-0000-0000-00002E020000}"/>
    <cellStyle name="Normaallaad 26 2 4" xfId="6160" xr:uid="{00000000-0005-0000-0000-00002F020000}"/>
    <cellStyle name="Normaallaad 26 3" xfId="5977" xr:uid="{00000000-0005-0000-0000-000030020000}"/>
    <cellStyle name="Normaallaad 26 4" xfId="6033" xr:uid="{00000000-0005-0000-0000-000031020000}"/>
    <cellStyle name="Normaallaad 26 4 2" xfId="6128" xr:uid="{00000000-0005-0000-0000-000032020000}"/>
    <cellStyle name="Normaallaad 26 5" xfId="6150" xr:uid="{00000000-0005-0000-0000-000033020000}"/>
    <cellStyle name="Normaallaad 26 6" xfId="6158" xr:uid="{00000000-0005-0000-0000-000034020000}"/>
    <cellStyle name="Normaallaad 27" xfId="3093" xr:uid="{00000000-0005-0000-0000-000035020000}"/>
    <cellStyle name="Normaallaad 27 2" xfId="6001" xr:uid="{00000000-0005-0000-0000-000036020000}"/>
    <cellStyle name="Normaallaad 27 3" xfId="6097" xr:uid="{00000000-0005-0000-0000-000037020000}"/>
    <cellStyle name="Normaallaad 28" xfId="3100" xr:uid="{00000000-0005-0000-0000-000038020000}"/>
    <cellStyle name="Normaallaad 28 2" xfId="6008" xr:uid="{00000000-0005-0000-0000-000039020000}"/>
    <cellStyle name="Normaallaad 28 3" xfId="6135" xr:uid="{00000000-0005-0000-0000-00003A020000}"/>
    <cellStyle name="Normaallaad 29" xfId="3103" xr:uid="{00000000-0005-0000-0000-00003B020000}"/>
    <cellStyle name="Normaallaad 29 2" xfId="6011" xr:uid="{00000000-0005-0000-0000-00003C020000}"/>
    <cellStyle name="Normaallaad 3" xfId="2906" xr:uid="{00000000-0005-0000-0000-00003D020000}"/>
    <cellStyle name="Normaallaad 3 2" xfId="3004" xr:uid="{00000000-0005-0000-0000-00003E020000}"/>
    <cellStyle name="Normaallaad 3 3" xfId="3019" xr:uid="{00000000-0005-0000-0000-00003F020000}"/>
    <cellStyle name="Normaallaad 3 3 2" xfId="3096" xr:uid="{00000000-0005-0000-0000-000040020000}"/>
    <cellStyle name="Normaallaad 3 3 2 2" xfId="6004" xr:uid="{00000000-0005-0000-0000-000041020000}"/>
    <cellStyle name="Normaallaad 3 3 3" xfId="5929" xr:uid="{00000000-0005-0000-0000-000042020000}"/>
    <cellStyle name="Normaallaad 3 4" xfId="5864" xr:uid="{00000000-0005-0000-0000-000043020000}"/>
    <cellStyle name="Normaallaad 3 5" xfId="6131" xr:uid="{00000000-0005-0000-0000-000044020000}"/>
    <cellStyle name="Normaallaad 30" xfId="3106" xr:uid="{00000000-0005-0000-0000-000045020000}"/>
    <cellStyle name="Normaallaad 30 2" xfId="3128" xr:uid="{00000000-0005-0000-0000-000046020000}"/>
    <cellStyle name="Normaallaad 30 3" xfId="6014" xr:uid="{00000000-0005-0000-0000-000047020000}"/>
    <cellStyle name="Normaallaad 30 4" xfId="6043" xr:uid="{00000000-0005-0000-0000-000048020000}"/>
    <cellStyle name="Normaallaad 30 5" xfId="6093" xr:uid="{00000000-0005-0000-0000-000049020000}"/>
    <cellStyle name="Normaallaad 31" xfId="3121" xr:uid="{00000000-0005-0000-0000-00004A020000}"/>
    <cellStyle name="Normaallaad 31 2" xfId="6029" xr:uid="{00000000-0005-0000-0000-00004B020000}"/>
    <cellStyle name="Normaallaad 32" xfId="3123" xr:uid="{00000000-0005-0000-0000-00004C020000}"/>
    <cellStyle name="Normaallaad 32 2" xfId="6044" xr:uid="{00000000-0005-0000-0000-00004D020000}"/>
    <cellStyle name="Normaallaad 33" xfId="3130" xr:uid="{00000000-0005-0000-0000-00004E020000}"/>
    <cellStyle name="Normaallaad 34" xfId="3137" xr:uid="{00000000-0005-0000-0000-00004F020000}"/>
    <cellStyle name="Normaallaad 35" xfId="6031" xr:uid="{00000000-0005-0000-0000-000050020000}"/>
    <cellStyle name="Normaallaad 36" xfId="6050" xr:uid="{00000000-0005-0000-0000-000051020000}"/>
    <cellStyle name="Normaallaad 36 2" xfId="6077" xr:uid="{00000000-0005-0000-0000-000052020000}"/>
    <cellStyle name="Normaallaad 36 3" xfId="6142" xr:uid="{00000000-0005-0000-0000-000053020000}"/>
    <cellStyle name="Normaallaad 36 3 2" xfId="6170" xr:uid="{00000000-0005-0000-0000-000054020000}"/>
    <cellStyle name="Normaallaad 37" xfId="6061" xr:uid="{00000000-0005-0000-0000-000055020000}"/>
    <cellStyle name="Normaallaad 38" xfId="6083" xr:uid="{00000000-0005-0000-0000-000056020000}"/>
    <cellStyle name="Normaallaad 39" xfId="6084" xr:uid="{00000000-0005-0000-0000-000057020000}"/>
    <cellStyle name="Normaallaad 4" xfId="2910" xr:uid="{00000000-0005-0000-0000-000058020000}"/>
    <cellStyle name="Normaallaad 4 2" xfId="3074" xr:uid="{00000000-0005-0000-0000-000059020000}"/>
    <cellStyle name="Normaallaad 4 2 2" xfId="5982" xr:uid="{00000000-0005-0000-0000-00005A020000}"/>
    <cellStyle name="Normaallaad 4 2 3" xfId="6036" xr:uid="{00000000-0005-0000-0000-00005B020000}"/>
    <cellStyle name="Normaallaad 4 2 4" xfId="6162" xr:uid="{00000000-0005-0000-0000-00005C020000}"/>
    <cellStyle name="Normaallaad 4 3" xfId="5868" xr:uid="{00000000-0005-0000-0000-00005D020000}"/>
    <cellStyle name="Normaallaad 4 4" xfId="6132" xr:uid="{00000000-0005-0000-0000-00005E020000}"/>
    <cellStyle name="Normaallaad 40" xfId="6085" xr:uid="{00000000-0005-0000-0000-00005F020000}"/>
    <cellStyle name="Normaallaad 41" xfId="6113" xr:uid="{00000000-0005-0000-0000-000060020000}"/>
    <cellStyle name="Normaallaad 42" xfId="6114" xr:uid="{00000000-0005-0000-0000-000061020000}"/>
    <cellStyle name="Normaallaad 43" xfId="6124" xr:uid="{00000000-0005-0000-0000-000062020000}"/>
    <cellStyle name="Normaallaad 44" xfId="6148" xr:uid="{00000000-0005-0000-0000-000063020000}"/>
    <cellStyle name="Normaallaad 45" xfId="6156" xr:uid="{00000000-0005-0000-0000-000064020000}"/>
    <cellStyle name="Normaallaad 46" xfId="6165" xr:uid="{00000000-0005-0000-0000-000065020000}"/>
    <cellStyle name="Normaallaad 5" xfId="2916" xr:uid="{00000000-0005-0000-0000-000066020000}"/>
    <cellStyle name="Normaallaad 5 2" xfId="3073" xr:uid="{00000000-0005-0000-0000-000067020000}"/>
    <cellStyle name="Normaallaad 5 2 2" xfId="5981" xr:uid="{00000000-0005-0000-0000-000068020000}"/>
    <cellStyle name="Normaallaad 5 2 3" xfId="6037" xr:uid="{00000000-0005-0000-0000-000069020000}"/>
    <cellStyle name="Normaallaad 5 3" xfId="5874" xr:uid="{00000000-0005-0000-0000-00006A020000}"/>
    <cellStyle name="Normaallaad 5 4" xfId="6035" xr:uid="{00000000-0005-0000-0000-00006B020000}"/>
    <cellStyle name="Normaallaad 5 5" xfId="6129" xr:uid="{00000000-0005-0000-0000-00006C020000}"/>
    <cellStyle name="Normaallaad 5 6" xfId="6161" xr:uid="{00000000-0005-0000-0000-00006D020000}"/>
    <cellStyle name="Normaallaad 6" xfId="2920" xr:uid="{00000000-0005-0000-0000-00006E020000}"/>
    <cellStyle name="Normaallaad 7" xfId="2921" xr:uid="{00000000-0005-0000-0000-00006F020000}"/>
    <cellStyle name="Normaallaad 7 2" xfId="3064" xr:uid="{00000000-0005-0000-0000-000070020000}"/>
    <cellStyle name="Normaallaad 7 2 2" xfId="3142" xr:uid="{00000000-0005-0000-0000-000071020000}"/>
    <cellStyle name="Normaallaad 7 2 3" xfId="5972" xr:uid="{00000000-0005-0000-0000-000072020000}"/>
    <cellStyle name="Normaallaad 7 2 4" xfId="6089" xr:uid="{00000000-0005-0000-0000-000073020000}"/>
    <cellStyle name="Normaallaad 7 3" xfId="3119" xr:uid="{00000000-0005-0000-0000-000074020000}"/>
    <cellStyle name="Normaallaad 7 3 2" xfId="6027" xr:uid="{00000000-0005-0000-0000-000075020000}"/>
    <cellStyle name="Normaallaad 7 4" xfId="3141" xr:uid="{00000000-0005-0000-0000-000076020000}"/>
    <cellStyle name="Normaallaad 7 5" xfId="5878" xr:uid="{00000000-0005-0000-0000-000077020000}"/>
    <cellStyle name="Normaallaad 7 6" xfId="6087" xr:uid="{00000000-0005-0000-0000-000078020000}"/>
    <cellStyle name="Normaallaad 8" xfId="2925" xr:uid="{00000000-0005-0000-0000-000079020000}"/>
    <cellStyle name="Normaallaad 9" xfId="2928" xr:uid="{00000000-0005-0000-0000-00007A020000}"/>
    <cellStyle name="Normaallaad 9 2" xfId="3060" xr:uid="{00000000-0005-0000-0000-00007B020000}"/>
    <cellStyle name="Normaallaad 9 2 2" xfId="5968" xr:uid="{00000000-0005-0000-0000-00007C020000}"/>
    <cellStyle name="Normaallaad 9 2 3" xfId="6103" xr:uid="{00000000-0005-0000-0000-00007D020000}"/>
    <cellStyle name="Normaallaad 9 3" xfId="3108" xr:uid="{00000000-0005-0000-0000-00007E020000}"/>
    <cellStyle name="Normaallaad 9 3 2" xfId="6016" xr:uid="{00000000-0005-0000-0000-00007F020000}"/>
    <cellStyle name="Normaallaad 9 4" xfId="5882" xr:uid="{00000000-0005-0000-0000-000080020000}"/>
    <cellStyle name="Normaallaad 9 5" xfId="6098" xr:uid="{00000000-0005-0000-0000-000081020000}"/>
    <cellStyle name="Normal" xfId="0" builtinId="0"/>
    <cellStyle name="Normal 10" xfId="118" xr:uid="{00000000-0005-0000-0000-000082020000}"/>
    <cellStyle name="Normal 10 10" xfId="3109" xr:uid="{00000000-0005-0000-0000-000083020000}"/>
    <cellStyle name="Normal 10 10 2" xfId="6017" xr:uid="{00000000-0005-0000-0000-000084020000}"/>
    <cellStyle name="Normal 10 11" xfId="3153" xr:uid="{00000000-0005-0000-0000-000085020000}"/>
    <cellStyle name="Normal 10 2" xfId="206" xr:uid="{00000000-0005-0000-0000-000086020000}"/>
    <cellStyle name="Normal 10 2 2" xfId="345" xr:uid="{00000000-0005-0000-0000-000087020000}"/>
    <cellStyle name="Normal 10 2 2 2" xfId="574" xr:uid="{00000000-0005-0000-0000-000088020000}"/>
    <cellStyle name="Normal 10 2 2 2 2" xfId="1028" xr:uid="{00000000-0005-0000-0000-000089020000}"/>
    <cellStyle name="Normal 10 2 2 2 2 2" xfId="1934" xr:uid="{00000000-0005-0000-0000-00008A020000}"/>
    <cellStyle name="Normal 10 2 2 2 2 2 2" xfId="4892" xr:uid="{00000000-0005-0000-0000-00008B020000}"/>
    <cellStyle name="Normal 10 2 2 2 2 3" xfId="2837" xr:uid="{00000000-0005-0000-0000-00008C020000}"/>
    <cellStyle name="Normal 10 2 2 2 2 3 2" xfId="5795" xr:uid="{00000000-0005-0000-0000-00008D020000}"/>
    <cellStyle name="Normal 10 2 2 2 2 4" xfId="3987" xr:uid="{00000000-0005-0000-0000-00008E020000}"/>
    <cellStyle name="Normal 10 2 2 2 3" xfId="1482" xr:uid="{00000000-0005-0000-0000-00008F020000}"/>
    <cellStyle name="Normal 10 2 2 2 3 2" xfId="4440" xr:uid="{00000000-0005-0000-0000-000090020000}"/>
    <cellStyle name="Normal 10 2 2 2 4" xfId="2385" xr:uid="{00000000-0005-0000-0000-000091020000}"/>
    <cellStyle name="Normal 10 2 2 2 4 2" xfId="5343" xr:uid="{00000000-0005-0000-0000-000092020000}"/>
    <cellStyle name="Normal 10 2 2 2 5" xfId="3535" xr:uid="{00000000-0005-0000-0000-000093020000}"/>
    <cellStyle name="Normal 10 2 2 3" xfId="802" xr:uid="{00000000-0005-0000-0000-000094020000}"/>
    <cellStyle name="Normal 10 2 2 3 2" xfId="1708" xr:uid="{00000000-0005-0000-0000-000095020000}"/>
    <cellStyle name="Normal 10 2 2 3 2 2" xfId="4666" xr:uid="{00000000-0005-0000-0000-000096020000}"/>
    <cellStyle name="Normal 10 2 2 3 3" xfId="2611" xr:uid="{00000000-0005-0000-0000-000097020000}"/>
    <cellStyle name="Normal 10 2 2 3 3 2" xfId="5569" xr:uid="{00000000-0005-0000-0000-000098020000}"/>
    <cellStyle name="Normal 10 2 2 3 4" xfId="3761" xr:uid="{00000000-0005-0000-0000-000099020000}"/>
    <cellStyle name="Normal 10 2 2 4" xfId="1256" xr:uid="{00000000-0005-0000-0000-00009A020000}"/>
    <cellStyle name="Normal 10 2 2 4 2" xfId="4214" xr:uid="{00000000-0005-0000-0000-00009B020000}"/>
    <cellStyle name="Normal 10 2 2 5" xfId="2159" xr:uid="{00000000-0005-0000-0000-00009C020000}"/>
    <cellStyle name="Normal 10 2 2 5 2" xfId="5117" xr:uid="{00000000-0005-0000-0000-00009D020000}"/>
    <cellStyle name="Normal 10 2 2 6" xfId="3309" xr:uid="{00000000-0005-0000-0000-00009E020000}"/>
    <cellStyle name="Normal 10 2 3" xfId="462" xr:uid="{00000000-0005-0000-0000-00009F020000}"/>
    <cellStyle name="Normal 10 2 3 2" xfId="916" xr:uid="{00000000-0005-0000-0000-0000A0020000}"/>
    <cellStyle name="Normal 10 2 3 2 2" xfId="1822" xr:uid="{00000000-0005-0000-0000-0000A1020000}"/>
    <cellStyle name="Normal 10 2 3 2 2 2" xfId="4780" xr:uid="{00000000-0005-0000-0000-0000A2020000}"/>
    <cellStyle name="Normal 10 2 3 2 3" xfId="2725" xr:uid="{00000000-0005-0000-0000-0000A3020000}"/>
    <cellStyle name="Normal 10 2 3 2 3 2" xfId="5683" xr:uid="{00000000-0005-0000-0000-0000A4020000}"/>
    <cellStyle name="Normal 10 2 3 2 4" xfId="3875" xr:uid="{00000000-0005-0000-0000-0000A5020000}"/>
    <cellStyle name="Normal 10 2 3 3" xfId="1370" xr:uid="{00000000-0005-0000-0000-0000A6020000}"/>
    <cellStyle name="Normal 10 2 3 3 2" xfId="4328" xr:uid="{00000000-0005-0000-0000-0000A7020000}"/>
    <cellStyle name="Normal 10 2 3 4" xfId="2273" xr:uid="{00000000-0005-0000-0000-0000A8020000}"/>
    <cellStyle name="Normal 10 2 3 4 2" xfId="5231" xr:uid="{00000000-0005-0000-0000-0000A9020000}"/>
    <cellStyle name="Normal 10 2 3 5" xfId="3423" xr:uid="{00000000-0005-0000-0000-0000AA020000}"/>
    <cellStyle name="Normal 10 2 4" xfId="690" xr:uid="{00000000-0005-0000-0000-0000AB020000}"/>
    <cellStyle name="Normal 10 2 4 2" xfId="1596" xr:uid="{00000000-0005-0000-0000-0000AC020000}"/>
    <cellStyle name="Normal 10 2 4 2 2" xfId="4554" xr:uid="{00000000-0005-0000-0000-0000AD020000}"/>
    <cellStyle name="Normal 10 2 4 3" xfId="2499" xr:uid="{00000000-0005-0000-0000-0000AE020000}"/>
    <cellStyle name="Normal 10 2 4 3 2" xfId="5457" xr:uid="{00000000-0005-0000-0000-0000AF020000}"/>
    <cellStyle name="Normal 10 2 4 4" xfId="3649" xr:uid="{00000000-0005-0000-0000-0000B0020000}"/>
    <cellStyle name="Normal 10 2 5" xfId="1144" xr:uid="{00000000-0005-0000-0000-0000B1020000}"/>
    <cellStyle name="Normal 10 2 5 2" xfId="4102" xr:uid="{00000000-0005-0000-0000-0000B2020000}"/>
    <cellStyle name="Normal 10 2 6" xfId="2047" xr:uid="{00000000-0005-0000-0000-0000B3020000}"/>
    <cellStyle name="Normal 10 2 6 2" xfId="5005" xr:uid="{00000000-0005-0000-0000-0000B4020000}"/>
    <cellStyle name="Normal 10 2 7" xfId="3195" xr:uid="{00000000-0005-0000-0000-0000B5020000}"/>
    <cellStyle name="Normal 10 3" xfId="308" xr:uid="{00000000-0005-0000-0000-0000B6020000}"/>
    <cellStyle name="Normal 10 3 2" xfId="537" xr:uid="{00000000-0005-0000-0000-0000B7020000}"/>
    <cellStyle name="Normal 10 3 2 2" xfId="991" xr:uid="{00000000-0005-0000-0000-0000B8020000}"/>
    <cellStyle name="Normal 10 3 2 2 2" xfId="1897" xr:uid="{00000000-0005-0000-0000-0000B9020000}"/>
    <cellStyle name="Normal 10 3 2 2 2 2" xfId="4855" xr:uid="{00000000-0005-0000-0000-0000BA020000}"/>
    <cellStyle name="Normal 10 3 2 2 3" xfId="2800" xr:uid="{00000000-0005-0000-0000-0000BB020000}"/>
    <cellStyle name="Normal 10 3 2 2 3 2" xfId="5758" xr:uid="{00000000-0005-0000-0000-0000BC020000}"/>
    <cellStyle name="Normal 10 3 2 2 4" xfId="3950" xr:uid="{00000000-0005-0000-0000-0000BD020000}"/>
    <cellStyle name="Normal 10 3 2 3" xfId="1445" xr:uid="{00000000-0005-0000-0000-0000BE020000}"/>
    <cellStyle name="Normal 10 3 2 3 2" xfId="4403" xr:uid="{00000000-0005-0000-0000-0000BF020000}"/>
    <cellStyle name="Normal 10 3 2 4" xfId="2348" xr:uid="{00000000-0005-0000-0000-0000C0020000}"/>
    <cellStyle name="Normal 10 3 2 4 2" xfId="5306" xr:uid="{00000000-0005-0000-0000-0000C1020000}"/>
    <cellStyle name="Normal 10 3 2 5" xfId="3498" xr:uid="{00000000-0005-0000-0000-0000C2020000}"/>
    <cellStyle name="Normal 10 3 3" xfId="765" xr:uid="{00000000-0005-0000-0000-0000C3020000}"/>
    <cellStyle name="Normal 10 3 3 2" xfId="1671" xr:uid="{00000000-0005-0000-0000-0000C4020000}"/>
    <cellStyle name="Normal 10 3 3 2 2" xfId="4629" xr:uid="{00000000-0005-0000-0000-0000C5020000}"/>
    <cellStyle name="Normal 10 3 3 3" xfId="2574" xr:uid="{00000000-0005-0000-0000-0000C6020000}"/>
    <cellStyle name="Normal 10 3 3 3 2" xfId="5532" xr:uid="{00000000-0005-0000-0000-0000C7020000}"/>
    <cellStyle name="Normal 10 3 3 4" xfId="3724" xr:uid="{00000000-0005-0000-0000-0000C8020000}"/>
    <cellStyle name="Normal 10 3 4" xfId="1219" xr:uid="{00000000-0005-0000-0000-0000C9020000}"/>
    <cellStyle name="Normal 10 3 4 2" xfId="4177" xr:uid="{00000000-0005-0000-0000-0000CA020000}"/>
    <cellStyle name="Normal 10 3 5" xfId="2122" xr:uid="{00000000-0005-0000-0000-0000CB020000}"/>
    <cellStyle name="Normal 10 3 5 2" xfId="5080" xr:uid="{00000000-0005-0000-0000-0000CC020000}"/>
    <cellStyle name="Normal 10 3 6" xfId="3272" xr:uid="{00000000-0005-0000-0000-0000CD020000}"/>
    <cellStyle name="Normal 10 4" xfId="425" xr:uid="{00000000-0005-0000-0000-0000CE020000}"/>
    <cellStyle name="Normal 10 4 2" xfId="879" xr:uid="{00000000-0005-0000-0000-0000CF020000}"/>
    <cellStyle name="Normal 10 4 2 2" xfId="1785" xr:uid="{00000000-0005-0000-0000-0000D0020000}"/>
    <cellStyle name="Normal 10 4 2 2 2" xfId="4743" xr:uid="{00000000-0005-0000-0000-0000D1020000}"/>
    <cellStyle name="Normal 10 4 2 3" xfId="2688" xr:uid="{00000000-0005-0000-0000-0000D2020000}"/>
    <cellStyle name="Normal 10 4 2 3 2" xfId="5646" xr:uid="{00000000-0005-0000-0000-0000D3020000}"/>
    <cellStyle name="Normal 10 4 2 4" xfId="3838" xr:uid="{00000000-0005-0000-0000-0000D4020000}"/>
    <cellStyle name="Normal 10 4 3" xfId="1333" xr:uid="{00000000-0005-0000-0000-0000D5020000}"/>
    <cellStyle name="Normal 10 4 3 2" xfId="4291" xr:uid="{00000000-0005-0000-0000-0000D6020000}"/>
    <cellStyle name="Normal 10 4 4" xfId="2236" xr:uid="{00000000-0005-0000-0000-0000D7020000}"/>
    <cellStyle name="Normal 10 4 4 2" xfId="5194" xr:uid="{00000000-0005-0000-0000-0000D8020000}"/>
    <cellStyle name="Normal 10 4 5" xfId="3386" xr:uid="{00000000-0005-0000-0000-0000D9020000}"/>
    <cellStyle name="Normal 10 5" xfId="653" xr:uid="{00000000-0005-0000-0000-0000DA020000}"/>
    <cellStyle name="Normal 10 5 2" xfId="1559" xr:uid="{00000000-0005-0000-0000-0000DB020000}"/>
    <cellStyle name="Normal 10 5 2 2" xfId="4517" xr:uid="{00000000-0005-0000-0000-0000DC020000}"/>
    <cellStyle name="Normal 10 5 3" xfId="2462" xr:uid="{00000000-0005-0000-0000-0000DD020000}"/>
    <cellStyle name="Normal 10 5 3 2" xfId="5420" xr:uid="{00000000-0005-0000-0000-0000DE020000}"/>
    <cellStyle name="Normal 10 5 4" xfId="3612" xr:uid="{00000000-0005-0000-0000-0000DF020000}"/>
    <cellStyle name="Normal 10 6" xfId="1107" xr:uid="{00000000-0005-0000-0000-0000E0020000}"/>
    <cellStyle name="Normal 10 6 2" xfId="4065" xr:uid="{00000000-0005-0000-0000-0000E1020000}"/>
    <cellStyle name="Normal 10 7" xfId="2010" xr:uid="{00000000-0005-0000-0000-0000E2020000}"/>
    <cellStyle name="Normal 10 7 2" xfId="4968" xr:uid="{00000000-0005-0000-0000-0000E3020000}"/>
    <cellStyle name="Normal 10 8" xfId="2907" xr:uid="{00000000-0005-0000-0000-0000E4020000}"/>
    <cellStyle name="Normal 10 8 2" xfId="5865" xr:uid="{00000000-0005-0000-0000-0000E5020000}"/>
    <cellStyle name="Normal 10 9" xfId="3057" xr:uid="{00000000-0005-0000-0000-0000E6020000}"/>
    <cellStyle name="Normal 10 9 2" xfId="5965" xr:uid="{00000000-0005-0000-0000-0000E7020000}"/>
    <cellStyle name="Normal 11" xfId="120" xr:uid="{00000000-0005-0000-0000-0000E8020000}"/>
    <cellStyle name="Normal 11 10" xfId="2012" xr:uid="{00000000-0005-0000-0000-0000E9020000}"/>
    <cellStyle name="Normal 11 10 2" xfId="4970" xr:uid="{00000000-0005-0000-0000-0000EA020000}"/>
    <cellStyle name="Normal 11 10 2 2" xfId="6104" xr:uid="{00000000-0005-0000-0000-0000EB020000}"/>
    <cellStyle name="Normal 11 11" xfId="2908" xr:uid="{00000000-0005-0000-0000-0000EC020000}"/>
    <cellStyle name="Normal 11 11 2" xfId="3021" xr:uid="{00000000-0005-0000-0000-0000ED020000}"/>
    <cellStyle name="Normal 11 11 2 2" xfId="3099" xr:uid="{00000000-0005-0000-0000-0000EE020000}"/>
    <cellStyle name="Normal 11 11 2 2 2" xfId="6007" xr:uid="{00000000-0005-0000-0000-0000EF020000}"/>
    <cellStyle name="Normal 11 11 2 3" xfId="5931" xr:uid="{00000000-0005-0000-0000-0000F0020000}"/>
    <cellStyle name="Normal 11 11 3" xfId="5866" xr:uid="{00000000-0005-0000-0000-0000F1020000}"/>
    <cellStyle name="Normal 11 12" xfId="2934" xr:uid="{00000000-0005-0000-0000-0000F2020000}"/>
    <cellStyle name="Normal 11 12 2" xfId="5888" xr:uid="{00000000-0005-0000-0000-0000F3020000}"/>
    <cellStyle name="Normal 11 13" xfId="3018" xr:uid="{00000000-0005-0000-0000-0000F4020000}"/>
    <cellStyle name="Normal 11 13 2" xfId="3095" xr:uid="{00000000-0005-0000-0000-0000F5020000}"/>
    <cellStyle name="Normal 11 13 2 2" xfId="6003" xr:uid="{00000000-0005-0000-0000-0000F6020000}"/>
    <cellStyle name="Normal 11 13 2 3" xfId="6094" xr:uid="{00000000-0005-0000-0000-0000F7020000}"/>
    <cellStyle name="Normal 11 13 3" xfId="3115" xr:uid="{00000000-0005-0000-0000-0000F8020000}"/>
    <cellStyle name="Normal 11 13 3 2" xfId="6023" xr:uid="{00000000-0005-0000-0000-0000F9020000}"/>
    <cellStyle name="Normal 11 13 3 3" xfId="6095" xr:uid="{00000000-0005-0000-0000-0000FA020000}"/>
    <cellStyle name="Normal 11 13 4" xfId="5928" xr:uid="{00000000-0005-0000-0000-0000FB020000}"/>
    <cellStyle name="Normal 11 14" xfId="3026" xr:uid="{00000000-0005-0000-0000-0000FC020000}"/>
    <cellStyle name="Normal 11 14 2" xfId="5935" xr:uid="{00000000-0005-0000-0000-0000FD020000}"/>
    <cellStyle name="Normal 11 15" xfId="3155" xr:uid="{00000000-0005-0000-0000-0000FE020000}"/>
    <cellStyle name="Normal 11 2" xfId="208" xr:uid="{00000000-0005-0000-0000-0000FF020000}"/>
    <cellStyle name="Normal 11 2 2" xfId="347" xr:uid="{00000000-0005-0000-0000-000000030000}"/>
    <cellStyle name="Normal 11 2 2 2" xfId="576" xr:uid="{00000000-0005-0000-0000-000001030000}"/>
    <cellStyle name="Normal 11 2 2 2 2" xfId="1030" xr:uid="{00000000-0005-0000-0000-000002030000}"/>
    <cellStyle name="Normal 11 2 2 2 2 2" xfId="1936" xr:uid="{00000000-0005-0000-0000-000003030000}"/>
    <cellStyle name="Normal 11 2 2 2 2 2 2" xfId="4894" xr:uid="{00000000-0005-0000-0000-000004030000}"/>
    <cellStyle name="Normal 11 2 2 2 2 3" xfId="2839" xr:uid="{00000000-0005-0000-0000-000005030000}"/>
    <cellStyle name="Normal 11 2 2 2 2 3 2" xfId="5797" xr:uid="{00000000-0005-0000-0000-000006030000}"/>
    <cellStyle name="Normal 11 2 2 2 2 4" xfId="3989" xr:uid="{00000000-0005-0000-0000-000007030000}"/>
    <cellStyle name="Normal 11 2 2 2 3" xfId="1484" xr:uid="{00000000-0005-0000-0000-000008030000}"/>
    <cellStyle name="Normal 11 2 2 2 3 2" xfId="4442" xr:uid="{00000000-0005-0000-0000-000009030000}"/>
    <cellStyle name="Normal 11 2 2 2 4" xfId="2387" xr:uid="{00000000-0005-0000-0000-00000A030000}"/>
    <cellStyle name="Normal 11 2 2 2 4 2" xfId="5345" xr:uid="{00000000-0005-0000-0000-00000B030000}"/>
    <cellStyle name="Normal 11 2 2 2 5" xfId="3537" xr:uid="{00000000-0005-0000-0000-00000C030000}"/>
    <cellStyle name="Normal 11 2 2 3" xfId="804" xr:uid="{00000000-0005-0000-0000-00000D030000}"/>
    <cellStyle name="Normal 11 2 2 3 2" xfId="1710" xr:uid="{00000000-0005-0000-0000-00000E030000}"/>
    <cellStyle name="Normal 11 2 2 3 2 2" xfId="4668" xr:uid="{00000000-0005-0000-0000-00000F030000}"/>
    <cellStyle name="Normal 11 2 2 3 3" xfId="2613" xr:uid="{00000000-0005-0000-0000-000010030000}"/>
    <cellStyle name="Normal 11 2 2 3 3 2" xfId="5571" xr:uid="{00000000-0005-0000-0000-000011030000}"/>
    <cellStyle name="Normal 11 2 2 3 4" xfId="3763" xr:uid="{00000000-0005-0000-0000-000012030000}"/>
    <cellStyle name="Normal 11 2 2 4" xfId="1258" xr:uid="{00000000-0005-0000-0000-000013030000}"/>
    <cellStyle name="Normal 11 2 2 4 2" xfId="4216" xr:uid="{00000000-0005-0000-0000-000014030000}"/>
    <cellStyle name="Normal 11 2 2 5" xfId="2161" xr:uid="{00000000-0005-0000-0000-000015030000}"/>
    <cellStyle name="Normal 11 2 2 5 2" xfId="5119" xr:uid="{00000000-0005-0000-0000-000016030000}"/>
    <cellStyle name="Normal 11 2 2 6" xfId="3311" xr:uid="{00000000-0005-0000-0000-000017030000}"/>
    <cellStyle name="Normal 11 2 3" xfId="464" xr:uid="{00000000-0005-0000-0000-000018030000}"/>
    <cellStyle name="Normal 11 2 3 2" xfId="918" xr:uid="{00000000-0005-0000-0000-000019030000}"/>
    <cellStyle name="Normal 11 2 3 2 2" xfId="1824" xr:uid="{00000000-0005-0000-0000-00001A030000}"/>
    <cellStyle name="Normal 11 2 3 2 2 2" xfId="4782" xr:uid="{00000000-0005-0000-0000-00001B030000}"/>
    <cellStyle name="Normal 11 2 3 2 3" xfId="2727" xr:uid="{00000000-0005-0000-0000-00001C030000}"/>
    <cellStyle name="Normal 11 2 3 2 3 2" xfId="5685" xr:uid="{00000000-0005-0000-0000-00001D030000}"/>
    <cellStyle name="Normal 11 2 3 2 4" xfId="3877" xr:uid="{00000000-0005-0000-0000-00001E030000}"/>
    <cellStyle name="Normal 11 2 3 3" xfId="1372" xr:uid="{00000000-0005-0000-0000-00001F030000}"/>
    <cellStyle name="Normal 11 2 3 3 2" xfId="4330" xr:uid="{00000000-0005-0000-0000-000020030000}"/>
    <cellStyle name="Normal 11 2 3 4" xfId="2275" xr:uid="{00000000-0005-0000-0000-000021030000}"/>
    <cellStyle name="Normal 11 2 3 4 2" xfId="5233" xr:uid="{00000000-0005-0000-0000-000022030000}"/>
    <cellStyle name="Normal 11 2 3 5" xfId="3425" xr:uid="{00000000-0005-0000-0000-000023030000}"/>
    <cellStyle name="Normal 11 2 4" xfId="692" xr:uid="{00000000-0005-0000-0000-000024030000}"/>
    <cellStyle name="Normal 11 2 4 2" xfId="1598" xr:uid="{00000000-0005-0000-0000-000025030000}"/>
    <cellStyle name="Normal 11 2 4 2 2" xfId="4556" xr:uid="{00000000-0005-0000-0000-000026030000}"/>
    <cellStyle name="Normal 11 2 4 3" xfId="2501" xr:uid="{00000000-0005-0000-0000-000027030000}"/>
    <cellStyle name="Normal 11 2 4 3 2" xfId="5459" xr:uid="{00000000-0005-0000-0000-000028030000}"/>
    <cellStyle name="Normal 11 2 4 4" xfId="3651" xr:uid="{00000000-0005-0000-0000-000029030000}"/>
    <cellStyle name="Normal 11 2 5" xfId="1146" xr:uid="{00000000-0005-0000-0000-00002A030000}"/>
    <cellStyle name="Normal 11 2 5 2" xfId="4104" xr:uid="{00000000-0005-0000-0000-00002B030000}"/>
    <cellStyle name="Normal 11 2 6" xfId="2049" xr:uid="{00000000-0005-0000-0000-00002C030000}"/>
    <cellStyle name="Normal 11 2 6 2" xfId="5007" xr:uid="{00000000-0005-0000-0000-00002D030000}"/>
    <cellStyle name="Normal 11 2 7" xfId="3197" xr:uid="{00000000-0005-0000-0000-00002E030000}"/>
    <cellStyle name="Normal 11 3" xfId="262" xr:uid="{00000000-0005-0000-0000-00002F030000}"/>
    <cellStyle name="Normal 11 3 10" xfId="3097" xr:uid="{00000000-0005-0000-0000-000030030000}"/>
    <cellStyle name="Normal 11 3 10 2" xfId="6005" xr:uid="{00000000-0005-0000-0000-000031030000}"/>
    <cellStyle name="Normal 11 3 11" xfId="3144" xr:uid="{00000000-0005-0000-0000-000032030000}"/>
    <cellStyle name="Normal 11 3 12" xfId="3236" xr:uid="{00000000-0005-0000-0000-000033030000}"/>
    <cellStyle name="Normal 11 3 13" xfId="6088" xr:uid="{00000000-0005-0000-0000-000034030000}"/>
    <cellStyle name="Normal 11 3 14" xfId="6096" xr:uid="{00000000-0005-0000-0000-000035030000}"/>
    <cellStyle name="Normal 11 3 2" xfId="384" xr:uid="{00000000-0005-0000-0000-000036030000}"/>
    <cellStyle name="Normal 11 3 2 2" xfId="613" xr:uid="{00000000-0005-0000-0000-000037030000}"/>
    <cellStyle name="Normal 11 3 2 2 2" xfId="1067" xr:uid="{00000000-0005-0000-0000-000038030000}"/>
    <cellStyle name="Normal 11 3 2 2 2 2" xfId="1973" xr:uid="{00000000-0005-0000-0000-000039030000}"/>
    <cellStyle name="Normal 11 3 2 2 2 2 2" xfId="4931" xr:uid="{00000000-0005-0000-0000-00003A030000}"/>
    <cellStyle name="Normal 11 3 2 2 2 3" xfId="2876" xr:uid="{00000000-0005-0000-0000-00003B030000}"/>
    <cellStyle name="Normal 11 3 2 2 2 3 2" xfId="5834" xr:uid="{00000000-0005-0000-0000-00003C030000}"/>
    <cellStyle name="Normal 11 3 2 2 2 4" xfId="4026" xr:uid="{00000000-0005-0000-0000-00003D030000}"/>
    <cellStyle name="Normal 11 3 2 2 3" xfId="1521" xr:uid="{00000000-0005-0000-0000-00003E030000}"/>
    <cellStyle name="Normal 11 3 2 2 3 2" xfId="4479" xr:uid="{00000000-0005-0000-0000-00003F030000}"/>
    <cellStyle name="Normal 11 3 2 2 4" xfId="2424" xr:uid="{00000000-0005-0000-0000-000040030000}"/>
    <cellStyle name="Normal 11 3 2 2 4 2" xfId="5382" xr:uid="{00000000-0005-0000-0000-000041030000}"/>
    <cellStyle name="Normal 11 3 2 2 5" xfId="3574" xr:uid="{00000000-0005-0000-0000-000042030000}"/>
    <cellStyle name="Normal 11 3 2 3" xfId="841" xr:uid="{00000000-0005-0000-0000-000043030000}"/>
    <cellStyle name="Normal 11 3 2 3 2" xfId="1747" xr:uid="{00000000-0005-0000-0000-000044030000}"/>
    <cellStyle name="Normal 11 3 2 3 2 2" xfId="4705" xr:uid="{00000000-0005-0000-0000-000045030000}"/>
    <cellStyle name="Normal 11 3 2 3 3" xfId="2650" xr:uid="{00000000-0005-0000-0000-000046030000}"/>
    <cellStyle name="Normal 11 3 2 3 3 2" xfId="5608" xr:uid="{00000000-0005-0000-0000-000047030000}"/>
    <cellStyle name="Normal 11 3 2 3 4" xfId="3800" xr:uid="{00000000-0005-0000-0000-000048030000}"/>
    <cellStyle name="Normal 11 3 2 4" xfId="1295" xr:uid="{00000000-0005-0000-0000-000049030000}"/>
    <cellStyle name="Normal 11 3 2 4 2" xfId="4253" xr:uid="{00000000-0005-0000-0000-00004A030000}"/>
    <cellStyle name="Normal 11 3 2 5" xfId="2198" xr:uid="{00000000-0005-0000-0000-00004B030000}"/>
    <cellStyle name="Normal 11 3 2 5 2" xfId="5156" xr:uid="{00000000-0005-0000-0000-00004C030000}"/>
    <cellStyle name="Normal 11 3 2 6" xfId="3348" xr:uid="{00000000-0005-0000-0000-00004D030000}"/>
    <cellStyle name="Normal 11 3 3" xfId="501" xr:uid="{00000000-0005-0000-0000-00004E030000}"/>
    <cellStyle name="Normal 11 3 3 2" xfId="955" xr:uid="{00000000-0005-0000-0000-00004F030000}"/>
    <cellStyle name="Normal 11 3 3 2 2" xfId="1861" xr:uid="{00000000-0005-0000-0000-000050030000}"/>
    <cellStyle name="Normal 11 3 3 2 2 2" xfId="4819" xr:uid="{00000000-0005-0000-0000-000051030000}"/>
    <cellStyle name="Normal 11 3 3 2 3" xfId="2764" xr:uid="{00000000-0005-0000-0000-000052030000}"/>
    <cellStyle name="Normal 11 3 3 2 3 2" xfId="5722" xr:uid="{00000000-0005-0000-0000-000053030000}"/>
    <cellStyle name="Normal 11 3 3 2 4" xfId="3914" xr:uid="{00000000-0005-0000-0000-000054030000}"/>
    <cellStyle name="Normal 11 3 3 3" xfId="1409" xr:uid="{00000000-0005-0000-0000-000055030000}"/>
    <cellStyle name="Normal 11 3 3 3 2" xfId="4367" xr:uid="{00000000-0005-0000-0000-000056030000}"/>
    <cellStyle name="Normal 11 3 3 4" xfId="2312" xr:uid="{00000000-0005-0000-0000-000057030000}"/>
    <cellStyle name="Normal 11 3 3 4 2" xfId="5270" xr:uid="{00000000-0005-0000-0000-000058030000}"/>
    <cellStyle name="Normal 11 3 3 5" xfId="3462" xr:uid="{00000000-0005-0000-0000-000059030000}"/>
    <cellStyle name="Normal 11 3 4" xfId="729" xr:uid="{00000000-0005-0000-0000-00005A030000}"/>
    <cellStyle name="Normal 11 3 4 2" xfId="1635" xr:uid="{00000000-0005-0000-0000-00005B030000}"/>
    <cellStyle name="Normal 11 3 4 2 2" xfId="4593" xr:uid="{00000000-0005-0000-0000-00005C030000}"/>
    <cellStyle name="Normal 11 3 4 3" xfId="2538" xr:uid="{00000000-0005-0000-0000-00005D030000}"/>
    <cellStyle name="Normal 11 3 4 3 2" xfId="5496" xr:uid="{00000000-0005-0000-0000-00005E030000}"/>
    <cellStyle name="Normal 11 3 4 4" xfId="3688" xr:uid="{00000000-0005-0000-0000-00005F030000}"/>
    <cellStyle name="Normal 11 3 5" xfId="1183" xr:uid="{00000000-0005-0000-0000-000060030000}"/>
    <cellStyle name="Normal 11 3 5 2" xfId="4141" xr:uid="{00000000-0005-0000-0000-000061030000}"/>
    <cellStyle name="Normal 11 3 6" xfId="2086" xr:uid="{00000000-0005-0000-0000-000062030000}"/>
    <cellStyle name="Normal 11 3 6 2" xfId="5044" xr:uid="{00000000-0005-0000-0000-000063030000}"/>
    <cellStyle name="Normal 11 3 7" xfId="2909" xr:uid="{00000000-0005-0000-0000-000064030000}"/>
    <cellStyle name="Normal 11 3 7 2" xfId="5867" xr:uid="{00000000-0005-0000-0000-000065030000}"/>
    <cellStyle name="Normal 11 3 8" xfId="2922" xr:uid="{00000000-0005-0000-0000-000066030000}"/>
    <cellStyle name="Normal 11 3 8 2" xfId="3067" xr:uid="{00000000-0005-0000-0000-000067030000}"/>
    <cellStyle name="Normal 11 3 8 2 2" xfId="5975" xr:uid="{00000000-0005-0000-0000-000068030000}"/>
    <cellStyle name="Normal 11 3 8 3" xfId="3145" xr:uid="{00000000-0005-0000-0000-000069030000}"/>
    <cellStyle name="Normal 11 3 8 4" xfId="5879" xr:uid="{00000000-0005-0000-0000-00006A030000}"/>
    <cellStyle name="Normal 11 3 8 5" xfId="6091" xr:uid="{00000000-0005-0000-0000-00006B030000}"/>
    <cellStyle name="Normal 11 3 9" xfId="3020" xr:uid="{00000000-0005-0000-0000-00006C030000}"/>
    <cellStyle name="Normal 11 3 9 2" xfId="3098" xr:uid="{00000000-0005-0000-0000-00006D030000}"/>
    <cellStyle name="Normal 11 3 9 2 2" xfId="6006" xr:uid="{00000000-0005-0000-0000-00006E030000}"/>
    <cellStyle name="Normal 11 3 9 3" xfId="5930" xr:uid="{00000000-0005-0000-0000-00006F030000}"/>
    <cellStyle name="Normal 11 4" xfId="274" xr:uid="{00000000-0005-0000-0000-000070030000}"/>
    <cellStyle name="Normal 11 4 2" xfId="388" xr:uid="{00000000-0005-0000-0000-000071030000}"/>
    <cellStyle name="Normal 11 4 2 2" xfId="617" xr:uid="{00000000-0005-0000-0000-000072030000}"/>
    <cellStyle name="Normal 11 4 2 2 2" xfId="1071" xr:uid="{00000000-0005-0000-0000-000073030000}"/>
    <cellStyle name="Normal 11 4 2 2 2 2" xfId="1977" xr:uid="{00000000-0005-0000-0000-000074030000}"/>
    <cellStyle name="Normal 11 4 2 2 2 2 2" xfId="4935" xr:uid="{00000000-0005-0000-0000-000075030000}"/>
    <cellStyle name="Normal 11 4 2 2 2 3" xfId="2880" xr:uid="{00000000-0005-0000-0000-000076030000}"/>
    <cellStyle name="Normal 11 4 2 2 2 3 2" xfId="5838" xr:uid="{00000000-0005-0000-0000-000077030000}"/>
    <cellStyle name="Normal 11 4 2 2 2 4" xfId="4030" xr:uid="{00000000-0005-0000-0000-000078030000}"/>
    <cellStyle name="Normal 11 4 2 2 3" xfId="1525" xr:uid="{00000000-0005-0000-0000-000079030000}"/>
    <cellStyle name="Normal 11 4 2 2 3 2" xfId="4483" xr:uid="{00000000-0005-0000-0000-00007A030000}"/>
    <cellStyle name="Normal 11 4 2 2 4" xfId="2428" xr:uid="{00000000-0005-0000-0000-00007B030000}"/>
    <cellStyle name="Normal 11 4 2 2 4 2" xfId="5386" xr:uid="{00000000-0005-0000-0000-00007C030000}"/>
    <cellStyle name="Normal 11 4 2 2 5" xfId="3578" xr:uid="{00000000-0005-0000-0000-00007D030000}"/>
    <cellStyle name="Normal 11 4 2 3" xfId="845" xr:uid="{00000000-0005-0000-0000-00007E030000}"/>
    <cellStyle name="Normal 11 4 2 3 2" xfId="1751" xr:uid="{00000000-0005-0000-0000-00007F030000}"/>
    <cellStyle name="Normal 11 4 2 3 2 2" xfId="4709" xr:uid="{00000000-0005-0000-0000-000080030000}"/>
    <cellStyle name="Normal 11 4 2 3 3" xfId="2654" xr:uid="{00000000-0005-0000-0000-000081030000}"/>
    <cellStyle name="Normal 11 4 2 3 3 2" xfId="5612" xr:uid="{00000000-0005-0000-0000-000082030000}"/>
    <cellStyle name="Normal 11 4 2 3 4" xfId="3804" xr:uid="{00000000-0005-0000-0000-000083030000}"/>
    <cellStyle name="Normal 11 4 2 4" xfId="1299" xr:uid="{00000000-0005-0000-0000-000084030000}"/>
    <cellStyle name="Normal 11 4 2 4 2" xfId="4257" xr:uid="{00000000-0005-0000-0000-000085030000}"/>
    <cellStyle name="Normal 11 4 2 5" xfId="2202" xr:uid="{00000000-0005-0000-0000-000086030000}"/>
    <cellStyle name="Normal 11 4 2 5 2" xfId="5160" xr:uid="{00000000-0005-0000-0000-000087030000}"/>
    <cellStyle name="Normal 11 4 2 6" xfId="3352" xr:uid="{00000000-0005-0000-0000-000088030000}"/>
    <cellStyle name="Normal 11 4 3" xfId="505" xr:uid="{00000000-0005-0000-0000-000089030000}"/>
    <cellStyle name="Normal 11 4 3 2" xfId="959" xr:uid="{00000000-0005-0000-0000-00008A030000}"/>
    <cellStyle name="Normal 11 4 3 2 2" xfId="1865" xr:uid="{00000000-0005-0000-0000-00008B030000}"/>
    <cellStyle name="Normal 11 4 3 2 2 2" xfId="4823" xr:uid="{00000000-0005-0000-0000-00008C030000}"/>
    <cellStyle name="Normal 11 4 3 2 3" xfId="2768" xr:uid="{00000000-0005-0000-0000-00008D030000}"/>
    <cellStyle name="Normal 11 4 3 2 3 2" xfId="5726" xr:uid="{00000000-0005-0000-0000-00008E030000}"/>
    <cellStyle name="Normal 11 4 3 2 4" xfId="3918" xr:uid="{00000000-0005-0000-0000-00008F030000}"/>
    <cellStyle name="Normal 11 4 3 3" xfId="1413" xr:uid="{00000000-0005-0000-0000-000090030000}"/>
    <cellStyle name="Normal 11 4 3 3 2" xfId="4371" xr:uid="{00000000-0005-0000-0000-000091030000}"/>
    <cellStyle name="Normal 11 4 3 4" xfId="2316" xr:uid="{00000000-0005-0000-0000-000092030000}"/>
    <cellStyle name="Normal 11 4 3 4 2" xfId="5274" xr:uid="{00000000-0005-0000-0000-000093030000}"/>
    <cellStyle name="Normal 11 4 3 5" xfId="3466" xr:uid="{00000000-0005-0000-0000-000094030000}"/>
    <cellStyle name="Normal 11 4 4" xfId="733" xr:uid="{00000000-0005-0000-0000-000095030000}"/>
    <cellStyle name="Normal 11 4 4 2" xfId="1639" xr:uid="{00000000-0005-0000-0000-000096030000}"/>
    <cellStyle name="Normal 11 4 4 2 2" xfId="4597" xr:uid="{00000000-0005-0000-0000-000097030000}"/>
    <cellStyle name="Normal 11 4 4 3" xfId="2542" xr:uid="{00000000-0005-0000-0000-000098030000}"/>
    <cellStyle name="Normal 11 4 4 3 2" xfId="5500" xr:uid="{00000000-0005-0000-0000-000099030000}"/>
    <cellStyle name="Normal 11 4 4 4" xfId="3692" xr:uid="{00000000-0005-0000-0000-00009A030000}"/>
    <cellStyle name="Normal 11 4 5" xfId="1187" xr:uid="{00000000-0005-0000-0000-00009B030000}"/>
    <cellStyle name="Normal 11 4 5 2" xfId="4145" xr:uid="{00000000-0005-0000-0000-00009C030000}"/>
    <cellStyle name="Normal 11 4 6" xfId="2090" xr:uid="{00000000-0005-0000-0000-00009D030000}"/>
    <cellStyle name="Normal 11 4 6 2" xfId="5048" xr:uid="{00000000-0005-0000-0000-00009E030000}"/>
    <cellStyle name="Normal 11 4 7" xfId="2924" xr:uid="{00000000-0005-0000-0000-00009F030000}"/>
    <cellStyle name="Normal 11 4 7 2" xfId="3066" xr:uid="{00000000-0005-0000-0000-0000A0030000}"/>
    <cellStyle name="Normal 11 4 7 2 2" xfId="5974" xr:uid="{00000000-0005-0000-0000-0000A1030000}"/>
    <cellStyle name="Normal 11 4 7 3" xfId="3117" xr:uid="{00000000-0005-0000-0000-0000A2030000}"/>
    <cellStyle name="Normal 11 4 7 3 2" xfId="6025" xr:uid="{00000000-0005-0000-0000-0000A3030000}"/>
    <cellStyle name="Normal 11 4 7 4" xfId="5881" xr:uid="{00000000-0005-0000-0000-0000A4030000}"/>
    <cellStyle name="Normal 11 4 8" xfId="3240" xr:uid="{00000000-0005-0000-0000-0000A5030000}"/>
    <cellStyle name="Normal 11 5" xfId="287" xr:uid="{00000000-0005-0000-0000-0000A6030000}"/>
    <cellStyle name="Normal 11 5 2" xfId="401" xr:uid="{00000000-0005-0000-0000-0000A7030000}"/>
    <cellStyle name="Normal 11 5 2 2" xfId="630" xr:uid="{00000000-0005-0000-0000-0000A8030000}"/>
    <cellStyle name="Normal 11 5 2 2 2" xfId="1084" xr:uid="{00000000-0005-0000-0000-0000A9030000}"/>
    <cellStyle name="Normal 11 5 2 2 2 2" xfId="1990" xr:uid="{00000000-0005-0000-0000-0000AA030000}"/>
    <cellStyle name="Normal 11 5 2 2 2 2 2" xfId="4948" xr:uid="{00000000-0005-0000-0000-0000AB030000}"/>
    <cellStyle name="Normal 11 5 2 2 2 3" xfId="2893" xr:uid="{00000000-0005-0000-0000-0000AC030000}"/>
    <cellStyle name="Normal 11 5 2 2 2 3 2" xfId="5851" xr:uid="{00000000-0005-0000-0000-0000AD030000}"/>
    <cellStyle name="Normal 11 5 2 2 2 4" xfId="4043" xr:uid="{00000000-0005-0000-0000-0000AE030000}"/>
    <cellStyle name="Normal 11 5 2 2 3" xfId="1538" xr:uid="{00000000-0005-0000-0000-0000AF030000}"/>
    <cellStyle name="Normal 11 5 2 2 3 2" xfId="4496" xr:uid="{00000000-0005-0000-0000-0000B0030000}"/>
    <cellStyle name="Normal 11 5 2 2 4" xfId="2441" xr:uid="{00000000-0005-0000-0000-0000B1030000}"/>
    <cellStyle name="Normal 11 5 2 2 4 2" xfId="5399" xr:uid="{00000000-0005-0000-0000-0000B2030000}"/>
    <cellStyle name="Normal 11 5 2 2 5" xfId="3591" xr:uid="{00000000-0005-0000-0000-0000B3030000}"/>
    <cellStyle name="Normal 11 5 2 3" xfId="858" xr:uid="{00000000-0005-0000-0000-0000B4030000}"/>
    <cellStyle name="Normal 11 5 2 3 2" xfId="1764" xr:uid="{00000000-0005-0000-0000-0000B5030000}"/>
    <cellStyle name="Normal 11 5 2 3 2 2" xfId="4722" xr:uid="{00000000-0005-0000-0000-0000B6030000}"/>
    <cellStyle name="Normal 11 5 2 3 3" xfId="2667" xr:uid="{00000000-0005-0000-0000-0000B7030000}"/>
    <cellStyle name="Normal 11 5 2 3 3 2" xfId="5625" xr:uid="{00000000-0005-0000-0000-0000B8030000}"/>
    <cellStyle name="Normal 11 5 2 3 4" xfId="3817" xr:uid="{00000000-0005-0000-0000-0000B9030000}"/>
    <cellStyle name="Normal 11 5 2 4" xfId="1312" xr:uid="{00000000-0005-0000-0000-0000BA030000}"/>
    <cellStyle name="Normal 11 5 2 4 2" xfId="4270" xr:uid="{00000000-0005-0000-0000-0000BB030000}"/>
    <cellStyle name="Normal 11 5 2 5" xfId="2215" xr:uid="{00000000-0005-0000-0000-0000BC030000}"/>
    <cellStyle name="Normal 11 5 2 5 2" xfId="5173" xr:uid="{00000000-0005-0000-0000-0000BD030000}"/>
    <cellStyle name="Normal 11 5 2 6" xfId="3365" xr:uid="{00000000-0005-0000-0000-0000BE030000}"/>
    <cellStyle name="Normal 11 5 3" xfId="518" xr:uid="{00000000-0005-0000-0000-0000BF030000}"/>
    <cellStyle name="Normal 11 5 3 2" xfId="972" xr:uid="{00000000-0005-0000-0000-0000C0030000}"/>
    <cellStyle name="Normal 11 5 3 2 2" xfId="1878" xr:uid="{00000000-0005-0000-0000-0000C1030000}"/>
    <cellStyle name="Normal 11 5 3 2 2 2" xfId="4836" xr:uid="{00000000-0005-0000-0000-0000C2030000}"/>
    <cellStyle name="Normal 11 5 3 2 3" xfId="2781" xr:uid="{00000000-0005-0000-0000-0000C3030000}"/>
    <cellStyle name="Normal 11 5 3 2 3 2" xfId="5739" xr:uid="{00000000-0005-0000-0000-0000C4030000}"/>
    <cellStyle name="Normal 11 5 3 2 4" xfId="3931" xr:uid="{00000000-0005-0000-0000-0000C5030000}"/>
    <cellStyle name="Normal 11 5 3 3" xfId="1426" xr:uid="{00000000-0005-0000-0000-0000C6030000}"/>
    <cellStyle name="Normal 11 5 3 3 2" xfId="4384" xr:uid="{00000000-0005-0000-0000-0000C7030000}"/>
    <cellStyle name="Normal 11 5 3 4" xfId="2329" xr:uid="{00000000-0005-0000-0000-0000C8030000}"/>
    <cellStyle name="Normal 11 5 3 4 2" xfId="5287" xr:uid="{00000000-0005-0000-0000-0000C9030000}"/>
    <cellStyle name="Normal 11 5 3 5" xfId="3479" xr:uid="{00000000-0005-0000-0000-0000CA030000}"/>
    <cellStyle name="Normal 11 5 4" xfId="746" xr:uid="{00000000-0005-0000-0000-0000CB030000}"/>
    <cellStyle name="Normal 11 5 4 2" xfId="1652" xr:uid="{00000000-0005-0000-0000-0000CC030000}"/>
    <cellStyle name="Normal 11 5 4 2 2" xfId="4610" xr:uid="{00000000-0005-0000-0000-0000CD030000}"/>
    <cellStyle name="Normal 11 5 4 3" xfId="2555" xr:uid="{00000000-0005-0000-0000-0000CE030000}"/>
    <cellStyle name="Normal 11 5 4 3 2" xfId="5513" xr:uid="{00000000-0005-0000-0000-0000CF030000}"/>
    <cellStyle name="Normal 11 5 4 4" xfId="3705" xr:uid="{00000000-0005-0000-0000-0000D0030000}"/>
    <cellStyle name="Normal 11 5 5" xfId="1200" xr:uid="{00000000-0005-0000-0000-0000D1030000}"/>
    <cellStyle name="Normal 11 5 5 2" xfId="4158" xr:uid="{00000000-0005-0000-0000-0000D2030000}"/>
    <cellStyle name="Normal 11 5 6" xfId="2103" xr:uid="{00000000-0005-0000-0000-0000D3030000}"/>
    <cellStyle name="Normal 11 5 6 2" xfId="5061" xr:uid="{00000000-0005-0000-0000-0000D4030000}"/>
    <cellStyle name="Normal 11 5 7" xfId="3253" xr:uid="{00000000-0005-0000-0000-0000D5030000}"/>
    <cellStyle name="Normal 11 6" xfId="310" xr:uid="{00000000-0005-0000-0000-0000D6030000}"/>
    <cellStyle name="Normal 11 6 2" xfId="539" xr:uid="{00000000-0005-0000-0000-0000D7030000}"/>
    <cellStyle name="Normal 11 6 2 2" xfId="993" xr:uid="{00000000-0005-0000-0000-0000D8030000}"/>
    <cellStyle name="Normal 11 6 2 2 2" xfId="1899" xr:uid="{00000000-0005-0000-0000-0000D9030000}"/>
    <cellStyle name="Normal 11 6 2 2 2 2" xfId="4857" xr:uid="{00000000-0005-0000-0000-0000DA030000}"/>
    <cellStyle name="Normal 11 6 2 2 3" xfId="2802" xr:uid="{00000000-0005-0000-0000-0000DB030000}"/>
    <cellStyle name="Normal 11 6 2 2 3 2" xfId="5760" xr:uid="{00000000-0005-0000-0000-0000DC030000}"/>
    <cellStyle name="Normal 11 6 2 2 4" xfId="3952" xr:uid="{00000000-0005-0000-0000-0000DD030000}"/>
    <cellStyle name="Normal 11 6 2 3" xfId="1447" xr:uid="{00000000-0005-0000-0000-0000DE030000}"/>
    <cellStyle name="Normal 11 6 2 3 2" xfId="4405" xr:uid="{00000000-0005-0000-0000-0000DF030000}"/>
    <cellStyle name="Normal 11 6 2 4" xfId="2350" xr:uid="{00000000-0005-0000-0000-0000E0030000}"/>
    <cellStyle name="Normal 11 6 2 4 2" xfId="5308" xr:uid="{00000000-0005-0000-0000-0000E1030000}"/>
    <cellStyle name="Normal 11 6 2 5" xfId="3500" xr:uid="{00000000-0005-0000-0000-0000E2030000}"/>
    <cellStyle name="Normal 11 6 3" xfId="767" xr:uid="{00000000-0005-0000-0000-0000E3030000}"/>
    <cellStyle name="Normal 11 6 3 2" xfId="1673" xr:uid="{00000000-0005-0000-0000-0000E4030000}"/>
    <cellStyle name="Normal 11 6 3 2 2" xfId="4631" xr:uid="{00000000-0005-0000-0000-0000E5030000}"/>
    <cellStyle name="Normal 11 6 3 3" xfId="2576" xr:uid="{00000000-0005-0000-0000-0000E6030000}"/>
    <cellStyle name="Normal 11 6 3 3 2" xfId="5534" xr:uid="{00000000-0005-0000-0000-0000E7030000}"/>
    <cellStyle name="Normal 11 6 3 4" xfId="3726" xr:uid="{00000000-0005-0000-0000-0000E8030000}"/>
    <cellStyle name="Normal 11 6 4" xfId="1221" xr:uid="{00000000-0005-0000-0000-0000E9030000}"/>
    <cellStyle name="Normal 11 6 4 2" xfId="4179" xr:uid="{00000000-0005-0000-0000-0000EA030000}"/>
    <cellStyle name="Normal 11 6 5" xfId="2124" xr:uid="{00000000-0005-0000-0000-0000EB030000}"/>
    <cellStyle name="Normal 11 6 5 2" xfId="5082" xr:uid="{00000000-0005-0000-0000-0000EC030000}"/>
    <cellStyle name="Normal 11 6 6" xfId="3274" xr:uid="{00000000-0005-0000-0000-0000ED030000}"/>
    <cellStyle name="Normal 11 7" xfId="427" xr:uid="{00000000-0005-0000-0000-0000EE030000}"/>
    <cellStyle name="Normal 11 7 2" xfId="881" xr:uid="{00000000-0005-0000-0000-0000EF030000}"/>
    <cellStyle name="Normal 11 7 2 2" xfId="1787" xr:uid="{00000000-0005-0000-0000-0000F0030000}"/>
    <cellStyle name="Normal 11 7 2 2 2" xfId="4745" xr:uid="{00000000-0005-0000-0000-0000F1030000}"/>
    <cellStyle name="Normal 11 7 2 3" xfId="2690" xr:uid="{00000000-0005-0000-0000-0000F2030000}"/>
    <cellStyle name="Normal 11 7 2 3 2" xfId="5648" xr:uid="{00000000-0005-0000-0000-0000F3030000}"/>
    <cellStyle name="Normal 11 7 2 4" xfId="3840" xr:uid="{00000000-0005-0000-0000-0000F4030000}"/>
    <cellStyle name="Normal 11 7 3" xfId="1335" xr:uid="{00000000-0005-0000-0000-0000F5030000}"/>
    <cellStyle name="Normal 11 7 3 2" xfId="4293" xr:uid="{00000000-0005-0000-0000-0000F6030000}"/>
    <cellStyle name="Normal 11 7 4" xfId="2238" xr:uid="{00000000-0005-0000-0000-0000F7030000}"/>
    <cellStyle name="Normal 11 7 4 2" xfId="5196" xr:uid="{00000000-0005-0000-0000-0000F8030000}"/>
    <cellStyle name="Normal 11 7 5" xfId="3388" xr:uid="{00000000-0005-0000-0000-0000F9030000}"/>
    <cellStyle name="Normal 11 8" xfId="655" xr:uid="{00000000-0005-0000-0000-0000FA030000}"/>
    <cellStyle name="Normal 11 8 2" xfId="1561" xr:uid="{00000000-0005-0000-0000-0000FB030000}"/>
    <cellStyle name="Normal 11 8 2 2" xfId="4519" xr:uid="{00000000-0005-0000-0000-0000FC030000}"/>
    <cellStyle name="Normal 11 8 3" xfId="2464" xr:uid="{00000000-0005-0000-0000-0000FD030000}"/>
    <cellStyle name="Normal 11 8 3 2" xfId="5422" xr:uid="{00000000-0005-0000-0000-0000FE030000}"/>
    <cellStyle name="Normal 11 8 4" xfId="3614" xr:uid="{00000000-0005-0000-0000-0000FF030000}"/>
    <cellStyle name="Normal 11 9" xfId="1109" xr:uid="{00000000-0005-0000-0000-000000040000}"/>
    <cellStyle name="Normal 11 9 2" xfId="4067" xr:uid="{00000000-0005-0000-0000-000001040000}"/>
    <cellStyle name="Normal 12" xfId="122" xr:uid="{00000000-0005-0000-0000-000002040000}"/>
    <cellStyle name="Normal 13" xfId="129" xr:uid="{00000000-0005-0000-0000-000003040000}"/>
    <cellStyle name="Normal 13 2" xfId="268" xr:uid="{00000000-0005-0000-0000-000004040000}"/>
    <cellStyle name="Normal 13 2 2" xfId="2927" xr:uid="{00000000-0005-0000-0000-000005040000}"/>
    <cellStyle name="Normal 14" xfId="130" xr:uid="{00000000-0005-0000-0000-000006040000}"/>
    <cellStyle name="Normal 14 10" xfId="2014" xr:uid="{00000000-0005-0000-0000-000007040000}"/>
    <cellStyle name="Normal 14 10 2" xfId="4972" xr:uid="{00000000-0005-0000-0000-000008040000}"/>
    <cellStyle name="Normal 14 11" xfId="3157" xr:uid="{00000000-0005-0000-0000-000009040000}"/>
    <cellStyle name="Normal 14 2" xfId="152" xr:uid="{00000000-0005-0000-0000-00000A040000}"/>
    <cellStyle name="Normal 14 2 10" xfId="3172" xr:uid="{00000000-0005-0000-0000-00000B040000}"/>
    <cellStyle name="Normal 14 2 2" xfId="227" xr:uid="{00000000-0005-0000-0000-00000C040000}"/>
    <cellStyle name="Normal 14 2 2 2" xfId="364" xr:uid="{00000000-0005-0000-0000-00000D040000}"/>
    <cellStyle name="Normal 14 2 2 2 2" xfId="593" xr:uid="{00000000-0005-0000-0000-00000E040000}"/>
    <cellStyle name="Normal 14 2 2 2 2 2" xfId="1047" xr:uid="{00000000-0005-0000-0000-00000F040000}"/>
    <cellStyle name="Normal 14 2 2 2 2 2 2" xfId="1953" xr:uid="{00000000-0005-0000-0000-000010040000}"/>
    <cellStyle name="Normal 14 2 2 2 2 2 2 2" xfId="4911" xr:uid="{00000000-0005-0000-0000-000011040000}"/>
    <cellStyle name="Normal 14 2 2 2 2 2 3" xfId="2856" xr:uid="{00000000-0005-0000-0000-000012040000}"/>
    <cellStyle name="Normal 14 2 2 2 2 2 3 2" xfId="5814" xr:uid="{00000000-0005-0000-0000-000013040000}"/>
    <cellStyle name="Normal 14 2 2 2 2 2 4" xfId="4006" xr:uid="{00000000-0005-0000-0000-000014040000}"/>
    <cellStyle name="Normal 14 2 2 2 2 3" xfId="1501" xr:uid="{00000000-0005-0000-0000-000015040000}"/>
    <cellStyle name="Normal 14 2 2 2 2 3 2" xfId="4459" xr:uid="{00000000-0005-0000-0000-000016040000}"/>
    <cellStyle name="Normal 14 2 2 2 2 4" xfId="2404" xr:uid="{00000000-0005-0000-0000-000017040000}"/>
    <cellStyle name="Normal 14 2 2 2 2 4 2" xfId="5362" xr:uid="{00000000-0005-0000-0000-000018040000}"/>
    <cellStyle name="Normal 14 2 2 2 2 5" xfId="3554" xr:uid="{00000000-0005-0000-0000-000019040000}"/>
    <cellStyle name="Normal 14 2 2 2 3" xfId="821" xr:uid="{00000000-0005-0000-0000-00001A040000}"/>
    <cellStyle name="Normal 14 2 2 2 3 2" xfId="1727" xr:uid="{00000000-0005-0000-0000-00001B040000}"/>
    <cellStyle name="Normal 14 2 2 2 3 2 2" xfId="4685" xr:uid="{00000000-0005-0000-0000-00001C040000}"/>
    <cellStyle name="Normal 14 2 2 2 3 3" xfId="2630" xr:uid="{00000000-0005-0000-0000-00001D040000}"/>
    <cellStyle name="Normal 14 2 2 2 3 3 2" xfId="5588" xr:uid="{00000000-0005-0000-0000-00001E040000}"/>
    <cellStyle name="Normal 14 2 2 2 3 4" xfId="3780" xr:uid="{00000000-0005-0000-0000-00001F040000}"/>
    <cellStyle name="Normal 14 2 2 2 4" xfId="1275" xr:uid="{00000000-0005-0000-0000-000020040000}"/>
    <cellStyle name="Normal 14 2 2 2 4 2" xfId="4233" xr:uid="{00000000-0005-0000-0000-000021040000}"/>
    <cellStyle name="Normal 14 2 2 2 5" xfId="2178" xr:uid="{00000000-0005-0000-0000-000022040000}"/>
    <cellStyle name="Normal 14 2 2 2 5 2" xfId="5136" xr:uid="{00000000-0005-0000-0000-000023040000}"/>
    <cellStyle name="Normal 14 2 2 2 6" xfId="3328" xr:uid="{00000000-0005-0000-0000-000024040000}"/>
    <cellStyle name="Normal 14 2 2 3" xfId="481" xr:uid="{00000000-0005-0000-0000-000025040000}"/>
    <cellStyle name="Normal 14 2 2 3 2" xfId="935" xr:uid="{00000000-0005-0000-0000-000026040000}"/>
    <cellStyle name="Normal 14 2 2 3 2 2" xfId="1841" xr:uid="{00000000-0005-0000-0000-000027040000}"/>
    <cellStyle name="Normal 14 2 2 3 2 2 2" xfId="4799" xr:uid="{00000000-0005-0000-0000-000028040000}"/>
    <cellStyle name="Normal 14 2 2 3 2 3" xfId="2744" xr:uid="{00000000-0005-0000-0000-000029040000}"/>
    <cellStyle name="Normal 14 2 2 3 2 3 2" xfId="5702" xr:uid="{00000000-0005-0000-0000-00002A040000}"/>
    <cellStyle name="Normal 14 2 2 3 2 4" xfId="3894" xr:uid="{00000000-0005-0000-0000-00002B040000}"/>
    <cellStyle name="Normal 14 2 2 3 3" xfId="1389" xr:uid="{00000000-0005-0000-0000-00002C040000}"/>
    <cellStyle name="Normal 14 2 2 3 3 2" xfId="4347" xr:uid="{00000000-0005-0000-0000-00002D040000}"/>
    <cellStyle name="Normal 14 2 2 3 4" xfId="2292" xr:uid="{00000000-0005-0000-0000-00002E040000}"/>
    <cellStyle name="Normal 14 2 2 3 4 2" xfId="5250" xr:uid="{00000000-0005-0000-0000-00002F040000}"/>
    <cellStyle name="Normal 14 2 2 3 5" xfId="3442" xr:uid="{00000000-0005-0000-0000-000030040000}"/>
    <cellStyle name="Normal 14 2 2 4" xfId="709" xr:uid="{00000000-0005-0000-0000-000031040000}"/>
    <cellStyle name="Normal 14 2 2 4 2" xfId="1615" xr:uid="{00000000-0005-0000-0000-000032040000}"/>
    <cellStyle name="Normal 14 2 2 4 2 2" xfId="4573" xr:uid="{00000000-0005-0000-0000-000033040000}"/>
    <cellStyle name="Normal 14 2 2 4 3" xfId="2518" xr:uid="{00000000-0005-0000-0000-000034040000}"/>
    <cellStyle name="Normal 14 2 2 4 3 2" xfId="5476" xr:uid="{00000000-0005-0000-0000-000035040000}"/>
    <cellStyle name="Normal 14 2 2 4 4" xfId="3668" xr:uid="{00000000-0005-0000-0000-000036040000}"/>
    <cellStyle name="Normal 14 2 2 5" xfId="1163" xr:uid="{00000000-0005-0000-0000-000037040000}"/>
    <cellStyle name="Normal 14 2 2 5 2" xfId="4121" xr:uid="{00000000-0005-0000-0000-000038040000}"/>
    <cellStyle name="Normal 14 2 2 6" xfId="2066" xr:uid="{00000000-0005-0000-0000-000039040000}"/>
    <cellStyle name="Normal 14 2 2 6 2" xfId="5024" xr:uid="{00000000-0005-0000-0000-00003A040000}"/>
    <cellStyle name="Normal 14 2 2 7" xfId="3214" xr:uid="{00000000-0005-0000-0000-00003B040000}"/>
    <cellStyle name="Normal 14 2 3" xfId="261" xr:uid="{00000000-0005-0000-0000-00003C040000}"/>
    <cellStyle name="Normal 14 2 3 10" xfId="3138" xr:uid="{00000000-0005-0000-0000-00003D040000}"/>
    <cellStyle name="Normal 14 2 3 11" xfId="3235" xr:uid="{00000000-0005-0000-0000-00003E040000}"/>
    <cellStyle name="Normal 14 2 3 2" xfId="383" xr:uid="{00000000-0005-0000-0000-00003F040000}"/>
    <cellStyle name="Normal 14 2 3 2 2" xfId="612" xr:uid="{00000000-0005-0000-0000-000040040000}"/>
    <cellStyle name="Normal 14 2 3 2 2 2" xfId="1066" xr:uid="{00000000-0005-0000-0000-000041040000}"/>
    <cellStyle name="Normal 14 2 3 2 2 2 2" xfId="1972" xr:uid="{00000000-0005-0000-0000-000042040000}"/>
    <cellStyle name="Normal 14 2 3 2 2 2 2 2" xfId="4930" xr:uid="{00000000-0005-0000-0000-000043040000}"/>
    <cellStyle name="Normal 14 2 3 2 2 2 3" xfId="2875" xr:uid="{00000000-0005-0000-0000-000044040000}"/>
    <cellStyle name="Normal 14 2 3 2 2 2 3 2" xfId="5833" xr:uid="{00000000-0005-0000-0000-000045040000}"/>
    <cellStyle name="Normal 14 2 3 2 2 2 4" xfId="4025" xr:uid="{00000000-0005-0000-0000-000046040000}"/>
    <cellStyle name="Normal 14 2 3 2 2 3" xfId="1520" xr:uid="{00000000-0005-0000-0000-000047040000}"/>
    <cellStyle name="Normal 14 2 3 2 2 3 2" xfId="4478" xr:uid="{00000000-0005-0000-0000-000048040000}"/>
    <cellStyle name="Normal 14 2 3 2 2 4" xfId="2423" xr:uid="{00000000-0005-0000-0000-000049040000}"/>
    <cellStyle name="Normal 14 2 3 2 2 4 2" xfId="5381" xr:uid="{00000000-0005-0000-0000-00004A040000}"/>
    <cellStyle name="Normal 14 2 3 2 2 5" xfId="3573" xr:uid="{00000000-0005-0000-0000-00004B040000}"/>
    <cellStyle name="Normal 14 2 3 2 3" xfId="840" xr:uid="{00000000-0005-0000-0000-00004C040000}"/>
    <cellStyle name="Normal 14 2 3 2 3 2" xfId="1746" xr:uid="{00000000-0005-0000-0000-00004D040000}"/>
    <cellStyle name="Normal 14 2 3 2 3 2 2" xfId="4704" xr:uid="{00000000-0005-0000-0000-00004E040000}"/>
    <cellStyle name="Normal 14 2 3 2 3 3" xfId="2649" xr:uid="{00000000-0005-0000-0000-00004F040000}"/>
    <cellStyle name="Normal 14 2 3 2 3 3 2" xfId="5607" xr:uid="{00000000-0005-0000-0000-000050040000}"/>
    <cellStyle name="Normal 14 2 3 2 3 4" xfId="3799" xr:uid="{00000000-0005-0000-0000-000051040000}"/>
    <cellStyle name="Normal 14 2 3 2 4" xfId="1294" xr:uid="{00000000-0005-0000-0000-000052040000}"/>
    <cellStyle name="Normal 14 2 3 2 4 2" xfId="4252" xr:uid="{00000000-0005-0000-0000-000053040000}"/>
    <cellStyle name="Normal 14 2 3 2 5" xfId="2197" xr:uid="{00000000-0005-0000-0000-000054040000}"/>
    <cellStyle name="Normal 14 2 3 2 5 2" xfId="5155" xr:uid="{00000000-0005-0000-0000-000055040000}"/>
    <cellStyle name="Normal 14 2 3 2 6" xfId="3347" xr:uid="{00000000-0005-0000-0000-000056040000}"/>
    <cellStyle name="Normal 14 2 3 3" xfId="500" xr:uid="{00000000-0005-0000-0000-000057040000}"/>
    <cellStyle name="Normal 14 2 3 3 2" xfId="954" xr:uid="{00000000-0005-0000-0000-000058040000}"/>
    <cellStyle name="Normal 14 2 3 3 2 2" xfId="1860" xr:uid="{00000000-0005-0000-0000-000059040000}"/>
    <cellStyle name="Normal 14 2 3 3 2 2 2" xfId="4818" xr:uid="{00000000-0005-0000-0000-00005A040000}"/>
    <cellStyle name="Normal 14 2 3 3 2 3" xfId="2763" xr:uid="{00000000-0005-0000-0000-00005B040000}"/>
    <cellStyle name="Normal 14 2 3 3 2 3 2" xfId="5721" xr:uid="{00000000-0005-0000-0000-00005C040000}"/>
    <cellStyle name="Normal 14 2 3 3 2 4" xfId="3913" xr:uid="{00000000-0005-0000-0000-00005D040000}"/>
    <cellStyle name="Normal 14 2 3 3 3" xfId="1408" xr:uid="{00000000-0005-0000-0000-00005E040000}"/>
    <cellStyle name="Normal 14 2 3 3 3 2" xfId="4366" xr:uid="{00000000-0005-0000-0000-00005F040000}"/>
    <cellStyle name="Normal 14 2 3 3 4" xfId="2311" xr:uid="{00000000-0005-0000-0000-000060040000}"/>
    <cellStyle name="Normal 14 2 3 3 4 2" xfId="5269" xr:uid="{00000000-0005-0000-0000-000061040000}"/>
    <cellStyle name="Normal 14 2 3 3 5" xfId="3461" xr:uid="{00000000-0005-0000-0000-000062040000}"/>
    <cellStyle name="Normal 14 2 3 4" xfId="728" xr:uid="{00000000-0005-0000-0000-000063040000}"/>
    <cellStyle name="Normal 14 2 3 4 2" xfId="1634" xr:uid="{00000000-0005-0000-0000-000064040000}"/>
    <cellStyle name="Normal 14 2 3 4 2 2" xfId="4592" xr:uid="{00000000-0005-0000-0000-000065040000}"/>
    <cellStyle name="Normal 14 2 3 4 3" xfId="2537" xr:uid="{00000000-0005-0000-0000-000066040000}"/>
    <cellStyle name="Normal 14 2 3 4 3 2" xfId="5495" xr:uid="{00000000-0005-0000-0000-000067040000}"/>
    <cellStyle name="Normal 14 2 3 4 4" xfId="3687" xr:uid="{00000000-0005-0000-0000-000068040000}"/>
    <cellStyle name="Normal 14 2 3 5" xfId="1182" xr:uid="{00000000-0005-0000-0000-000069040000}"/>
    <cellStyle name="Normal 14 2 3 5 2" xfId="4140" xr:uid="{00000000-0005-0000-0000-00006A040000}"/>
    <cellStyle name="Normal 14 2 3 6" xfId="2085" xr:uid="{00000000-0005-0000-0000-00006B040000}"/>
    <cellStyle name="Normal 14 2 3 6 2" xfId="5043" xr:uid="{00000000-0005-0000-0000-00006C040000}"/>
    <cellStyle name="Normal 14 2 3 7" xfId="3055" xr:uid="{00000000-0005-0000-0000-00006D040000}"/>
    <cellStyle name="Normal 14 2 3 7 2" xfId="5964" xr:uid="{00000000-0005-0000-0000-00006E040000}"/>
    <cellStyle name="Normal 14 2 3 8" xfId="3079" xr:uid="{00000000-0005-0000-0000-00006F040000}"/>
    <cellStyle name="Normal 14 2 3 8 2" xfId="3140" xr:uid="{00000000-0005-0000-0000-000070040000}"/>
    <cellStyle name="Normal 14 2 3 8 3" xfId="5987" xr:uid="{00000000-0005-0000-0000-000071040000}"/>
    <cellStyle name="Normal 14 2 3 8 4" xfId="6152" xr:uid="{00000000-0005-0000-0000-000072040000}"/>
    <cellStyle name="Normal 14 2 3 9" xfId="3110" xr:uid="{00000000-0005-0000-0000-000073040000}"/>
    <cellStyle name="Normal 14 2 3 9 2" xfId="6018" xr:uid="{00000000-0005-0000-0000-000074040000}"/>
    <cellStyle name="Normal 14 2 4" xfId="292" xr:uid="{00000000-0005-0000-0000-000075040000}"/>
    <cellStyle name="Normal 14 2 4 2" xfId="406" xr:uid="{00000000-0005-0000-0000-000076040000}"/>
    <cellStyle name="Normal 14 2 4 2 2" xfId="635" xr:uid="{00000000-0005-0000-0000-000077040000}"/>
    <cellStyle name="Normal 14 2 4 2 2 2" xfId="1089" xr:uid="{00000000-0005-0000-0000-000078040000}"/>
    <cellStyle name="Normal 14 2 4 2 2 2 2" xfId="1995" xr:uid="{00000000-0005-0000-0000-000079040000}"/>
    <cellStyle name="Normal 14 2 4 2 2 2 2 2" xfId="4953" xr:uid="{00000000-0005-0000-0000-00007A040000}"/>
    <cellStyle name="Normal 14 2 4 2 2 2 3" xfId="2898" xr:uid="{00000000-0005-0000-0000-00007B040000}"/>
    <cellStyle name="Normal 14 2 4 2 2 2 3 2" xfId="5856" xr:uid="{00000000-0005-0000-0000-00007C040000}"/>
    <cellStyle name="Normal 14 2 4 2 2 2 4" xfId="4048" xr:uid="{00000000-0005-0000-0000-00007D040000}"/>
    <cellStyle name="Normal 14 2 4 2 2 3" xfId="1543" xr:uid="{00000000-0005-0000-0000-00007E040000}"/>
    <cellStyle name="Normal 14 2 4 2 2 3 2" xfId="4501" xr:uid="{00000000-0005-0000-0000-00007F040000}"/>
    <cellStyle name="Normal 14 2 4 2 2 4" xfId="2446" xr:uid="{00000000-0005-0000-0000-000080040000}"/>
    <cellStyle name="Normal 14 2 4 2 2 4 2" xfId="5404" xr:uid="{00000000-0005-0000-0000-000081040000}"/>
    <cellStyle name="Normal 14 2 4 2 2 5" xfId="3596" xr:uid="{00000000-0005-0000-0000-000082040000}"/>
    <cellStyle name="Normal 14 2 4 2 3" xfId="863" xr:uid="{00000000-0005-0000-0000-000083040000}"/>
    <cellStyle name="Normal 14 2 4 2 3 2" xfId="1769" xr:uid="{00000000-0005-0000-0000-000084040000}"/>
    <cellStyle name="Normal 14 2 4 2 3 2 2" xfId="4727" xr:uid="{00000000-0005-0000-0000-000085040000}"/>
    <cellStyle name="Normal 14 2 4 2 3 3" xfId="2672" xr:uid="{00000000-0005-0000-0000-000086040000}"/>
    <cellStyle name="Normal 14 2 4 2 3 3 2" xfId="5630" xr:uid="{00000000-0005-0000-0000-000087040000}"/>
    <cellStyle name="Normal 14 2 4 2 3 4" xfId="3822" xr:uid="{00000000-0005-0000-0000-000088040000}"/>
    <cellStyle name="Normal 14 2 4 2 4" xfId="1317" xr:uid="{00000000-0005-0000-0000-000089040000}"/>
    <cellStyle name="Normal 14 2 4 2 4 2" xfId="4275" xr:uid="{00000000-0005-0000-0000-00008A040000}"/>
    <cellStyle name="Normal 14 2 4 2 5" xfId="2220" xr:uid="{00000000-0005-0000-0000-00008B040000}"/>
    <cellStyle name="Normal 14 2 4 2 5 2" xfId="5178" xr:uid="{00000000-0005-0000-0000-00008C040000}"/>
    <cellStyle name="Normal 14 2 4 2 6" xfId="3370" xr:uid="{00000000-0005-0000-0000-00008D040000}"/>
    <cellStyle name="Normal 14 2 4 3" xfId="523" xr:uid="{00000000-0005-0000-0000-00008E040000}"/>
    <cellStyle name="Normal 14 2 4 3 2" xfId="977" xr:uid="{00000000-0005-0000-0000-00008F040000}"/>
    <cellStyle name="Normal 14 2 4 3 2 2" xfId="1883" xr:uid="{00000000-0005-0000-0000-000090040000}"/>
    <cellStyle name="Normal 14 2 4 3 2 2 2" xfId="4841" xr:uid="{00000000-0005-0000-0000-000091040000}"/>
    <cellStyle name="Normal 14 2 4 3 2 3" xfId="2786" xr:uid="{00000000-0005-0000-0000-000092040000}"/>
    <cellStyle name="Normal 14 2 4 3 2 3 2" xfId="5744" xr:uid="{00000000-0005-0000-0000-000093040000}"/>
    <cellStyle name="Normal 14 2 4 3 2 4" xfId="3936" xr:uid="{00000000-0005-0000-0000-000094040000}"/>
    <cellStyle name="Normal 14 2 4 3 3" xfId="1431" xr:uid="{00000000-0005-0000-0000-000095040000}"/>
    <cellStyle name="Normal 14 2 4 3 3 2" xfId="4389" xr:uid="{00000000-0005-0000-0000-000096040000}"/>
    <cellStyle name="Normal 14 2 4 3 4" xfId="2334" xr:uid="{00000000-0005-0000-0000-000097040000}"/>
    <cellStyle name="Normal 14 2 4 3 4 2" xfId="5292" xr:uid="{00000000-0005-0000-0000-000098040000}"/>
    <cellStyle name="Normal 14 2 4 3 5" xfId="3484" xr:uid="{00000000-0005-0000-0000-000099040000}"/>
    <cellStyle name="Normal 14 2 4 4" xfId="751" xr:uid="{00000000-0005-0000-0000-00009A040000}"/>
    <cellStyle name="Normal 14 2 4 4 2" xfId="1657" xr:uid="{00000000-0005-0000-0000-00009B040000}"/>
    <cellStyle name="Normal 14 2 4 4 2 2" xfId="4615" xr:uid="{00000000-0005-0000-0000-00009C040000}"/>
    <cellStyle name="Normal 14 2 4 4 3" xfId="2560" xr:uid="{00000000-0005-0000-0000-00009D040000}"/>
    <cellStyle name="Normal 14 2 4 4 3 2" xfId="5518" xr:uid="{00000000-0005-0000-0000-00009E040000}"/>
    <cellStyle name="Normal 14 2 4 4 4" xfId="3710" xr:uid="{00000000-0005-0000-0000-00009F040000}"/>
    <cellStyle name="Normal 14 2 4 5" xfId="1205" xr:uid="{00000000-0005-0000-0000-0000A0040000}"/>
    <cellStyle name="Normal 14 2 4 5 2" xfId="4163" xr:uid="{00000000-0005-0000-0000-0000A1040000}"/>
    <cellStyle name="Normal 14 2 4 6" xfId="2108" xr:uid="{00000000-0005-0000-0000-0000A2040000}"/>
    <cellStyle name="Normal 14 2 4 6 2" xfId="5066" xr:uid="{00000000-0005-0000-0000-0000A3040000}"/>
    <cellStyle name="Normal 14 2 4 7" xfId="3258" xr:uid="{00000000-0005-0000-0000-0000A4040000}"/>
    <cellStyle name="Normal 14 2 5" xfId="327" xr:uid="{00000000-0005-0000-0000-0000A5040000}"/>
    <cellStyle name="Normal 14 2 5 2" xfId="556" xr:uid="{00000000-0005-0000-0000-0000A6040000}"/>
    <cellStyle name="Normal 14 2 5 2 2" xfId="1010" xr:uid="{00000000-0005-0000-0000-0000A7040000}"/>
    <cellStyle name="Normal 14 2 5 2 2 2" xfId="1916" xr:uid="{00000000-0005-0000-0000-0000A8040000}"/>
    <cellStyle name="Normal 14 2 5 2 2 2 2" xfId="4874" xr:uid="{00000000-0005-0000-0000-0000A9040000}"/>
    <cellStyle name="Normal 14 2 5 2 2 3" xfId="2819" xr:uid="{00000000-0005-0000-0000-0000AA040000}"/>
    <cellStyle name="Normal 14 2 5 2 2 3 2" xfId="5777" xr:uid="{00000000-0005-0000-0000-0000AB040000}"/>
    <cellStyle name="Normal 14 2 5 2 2 4" xfId="3969" xr:uid="{00000000-0005-0000-0000-0000AC040000}"/>
    <cellStyle name="Normal 14 2 5 2 3" xfId="1464" xr:uid="{00000000-0005-0000-0000-0000AD040000}"/>
    <cellStyle name="Normal 14 2 5 2 3 2" xfId="4422" xr:uid="{00000000-0005-0000-0000-0000AE040000}"/>
    <cellStyle name="Normal 14 2 5 2 4" xfId="2367" xr:uid="{00000000-0005-0000-0000-0000AF040000}"/>
    <cellStyle name="Normal 14 2 5 2 4 2" xfId="5325" xr:uid="{00000000-0005-0000-0000-0000B0040000}"/>
    <cellStyle name="Normal 14 2 5 2 5" xfId="3517" xr:uid="{00000000-0005-0000-0000-0000B1040000}"/>
    <cellStyle name="Normal 14 2 5 3" xfId="784" xr:uid="{00000000-0005-0000-0000-0000B2040000}"/>
    <cellStyle name="Normal 14 2 5 3 2" xfId="1690" xr:uid="{00000000-0005-0000-0000-0000B3040000}"/>
    <cellStyle name="Normal 14 2 5 3 2 2" xfId="4648" xr:uid="{00000000-0005-0000-0000-0000B4040000}"/>
    <cellStyle name="Normal 14 2 5 3 3" xfId="2593" xr:uid="{00000000-0005-0000-0000-0000B5040000}"/>
    <cellStyle name="Normal 14 2 5 3 3 2" xfId="5551" xr:uid="{00000000-0005-0000-0000-0000B6040000}"/>
    <cellStyle name="Normal 14 2 5 3 4" xfId="3743" xr:uid="{00000000-0005-0000-0000-0000B7040000}"/>
    <cellStyle name="Normal 14 2 5 4" xfId="1238" xr:uid="{00000000-0005-0000-0000-0000B8040000}"/>
    <cellStyle name="Normal 14 2 5 4 2" xfId="4196" xr:uid="{00000000-0005-0000-0000-0000B9040000}"/>
    <cellStyle name="Normal 14 2 5 5" xfId="2141" xr:uid="{00000000-0005-0000-0000-0000BA040000}"/>
    <cellStyle name="Normal 14 2 5 5 2" xfId="5099" xr:uid="{00000000-0005-0000-0000-0000BB040000}"/>
    <cellStyle name="Normal 14 2 5 6" xfId="3291" xr:uid="{00000000-0005-0000-0000-0000BC040000}"/>
    <cellStyle name="Normal 14 2 6" xfId="444" xr:uid="{00000000-0005-0000-0000-0000BD040000}"/>
    <cellStyle name="Normal 14 2 6 2" xfId="898" xr:uid="{00000000-0005-0000-0000-0000BE040000}"/>
    <cellStyle name="Normal 14 2 6 2 2" xfId="1804" xr:uid="{00000000-0005-0000-0000-0000BF040000}"/>
    <cellStyle name="Normal 14 2 6 2 2 2" xfId="4762" xr:uid="{00000000-0005-0000-0000-0000C0040000}"/>
    <cellStyle name="Normal 14 2 6 2 3" xfId="2707" xr:uid="{00000000-0005-0000-0000-0000C1040000}"/>
    <cellStyle name="Normal 14 2 6 2 3 2" xfId="5665" xr:uid="{00000000-0005-0000-0000-0000C2040000}"/>
    <cellStyle name="Normal 14 2 6 2 4" xfId="3857" xr:uid="{00000000-0005-0000-0000-0000C3040000}"/>
    <cellStyle name="Normal 14 2 6 3" xfId="1352" xr:uid="{00000000-0005-0000-0000-0000C4040000}"/>
    <cellStyle name="Normal 14 2 6 3 2" xfId="4310" xr:uid="{00000000-0005-0000-0000-0000C5040000}"/>
    <cellStyle name="Normal 14 2 6 4" xfId="2255" xr:uid="{00000000-0005-0000-0000-0000C6040000}"/>
    <cellStyle name="Normal 14 2 6 4 2" xfId="5213" xr:uid="{00000000-0005-0000-0000-0000C7040000}"/>
    <cellStyle name="Normal 14 2 6 5" xfId="3405" xr:uid="{00000000-0005-0000-0000-0000C8040000}"/>
    <cellStyle name="Normal 14 2 7" xfId="672" xr:uid="{00000000-0005-0000-0000-0000C9040000}"/>
    <cellStyle name="Normal 14 2 7 2" xfId="1578" xr:uid="{00000000-0005-0000-0000-0000CA040000}"/>
    <cellStyle name="Normal 14 2 7 2 2" xfId="4536" xr:uid="{00000000-0005-0000-0000-0000CB040000}"/>
    <cellStyle name="Normal 14 2 7 3" xfId="2481" xr:uid="{00000000-0005-0000-0000-0000CC040000}"/>
    <cellStyle name="Normal 14 2 7 3 2" xfId="5439" xr:uid="{00000000-0005-0000-0000-0000CD040000}"/>
    <cellStyle name="Normal 14 2 7 4" xfId="3631" xr:uid="{00000000-0005-0000-0000-0000CE040000}"/>
    <cellStyle name="Normal 14 2 8" xfId="1126" xr:uid="{00000000-0005-0000-0000-0000CF040000}"/>
    <cellStyle name="Normal 14 2 8 2" xfId="4084" xr:uid="{00000000-0005-0000-0000-0000D0040000}"/>
    <cellStyle name="Normal 14 2 9" xfId="2029" xr:uid="{00000000-0005-0000-0000-0000D1040000}"/>
    <cellStyle name="Normal 14 2 9 2" xfId="4987" xr:uid="{00000000-0005-0000-0000-0000D2040000}"/>
    <cellStyle name="Normal 14 3" xfId="210" xr:uid="{00000000-0005-0000-0000-0000D3040000}"/>
    <cellStyle name="Normal 14 3 2" xfId="349" xr:uid="{00000000-0005-0000-0000-0000D4040000}"/>
    <cellStyle name="Normal 14 3 2 2" xfId="578" xr:uid="{00000000-0005-0000-0000-0000D5040000}"/>
    <cellStyle name="Normal 14 3 2 2 2" xfId="1032" xr:uid="{00000000-0005-0000-0000-0000D6040000}"/>
    <cellStyle name="Normal 14 3 2 2 2 2" xfId="1938" xr:uid="{00000000-0005-0000-0000-0000D7040000}"/>
    <cellStyle name="Normal 14 3 2 2 2 2 2" xfId="4896" xr:uid="{00000000-0005-0000-0000-0000D8040000}"/>
    <cellStyle name="Normal 14 3 2 2 2 3" xfId="2841" xr:uid="{00000000-0005-0000-0000-0000D9040000}"/>
    <cellStyle name="Normal 14 3 2 2 2 3 2" xfId="5799" xr:uid="{00000000-0005-0000-0000-0000DA040000}"/>
    <cellStyle name="Normal 14 3 2 2 2 4" xfId="3991" xr:uid="{00000000-0005-0000-0000-0000DB040000}"/>
    <cellStyle name="Normal 14 3 2 2 3" xfId="1486" xr:uid="{00000000-0005-0000-0000-0000DC040000}"/>
    <cellStyle name="Normal 14 3 2 2 3 2" xfId="4444" xr:uid="{00000000-0005-0000-0000-0000DD040000}"/>
    <cellStyle name="Normal 14 3 2 2 4" xfId="2389" xr:uid="{00000000-0005-0000-0000-0000DE040000}"/>
    <cellStyle name="Normal 14 3 2 2 4 2" xfId="5347" xr:uid="{00000000-0005-0000-0000-0000DF040000}"/>
    <cellStyle name="Normal 14 3 2 2 5" xfId="3539" xr:uid="{00000000-0005-0000-0000-0000E0040000}"/>
    <cellStyle name="Normal 14 3 2 3" xfId="806" xr:uid="{00000000-0005-0000-0000-0000E1040000}"/>
    <cellStyle name="Normal 14 3 2 3 2" xfId="1712" xr:uid="{00000000-0005-0000-0000-0000E2040000}"/>
    <cellStyle name="Normal 14 3 2 3 2 2" xfId="4670" xr:uid="{00000000-0005-0000-0000-0000E3040000}"/>
    <cellStyle name="Normal 14 3 2 3 3" xfId="2615" xr:uid="{00000000-0005-0000-0000-0000E4040000}"/>
    <cellStyle name="Normal 14 3 2 3 3 2" xfId="5573" xr:uid="{00000000-0005-0000-0000-0000E5040000}"/>
    <cellStyle name="Normal 14 3 2 3 4" xfId="3765" xr:uid="{00000000-0005-0000-0000-0000E6040000}"/>
    <cellStyle name="Normal 14 3 2 4" xfId="1260" xr:uid="{00000000-0005-0000-0000-0000E7040000}"/>
    <cellStyle name="Normal 14 3 2 4 2" xfId="4218" xr:uid="{00000000-0005-0000-0000-0000E8040000}"/>
    <cellStyle name="Normal 14 3 2 5" xfId="2163" xr:uid="{00000000-0005-0000-0000-0000E9040000}"/>
    <cellStyle name="Normal 14 3 2 5 2" xfId="5121" xr:uid="{00000000-0005-0000-0000-0000EA040000}"/>
    <cellStyle name="Normal 14 3 2 6" xfId="3313" xr:uid="{00000000-0005-0000-0000-0000EB040000}"/>
    <cellStyle name="Normal 14 3 3" xfId="466" xr:uid="{00000000-0005-0000-0000-0000EC040000}"/>
    <cellStyle name="Normal 14 3 3 2" xfId="920" xr:uid="{00000000-0005-0000-0000-0000ED040000}"/>
    <cellStyle name="Normal 14 3 3 2 2" xfId="1826" xr:uid="{00000000-0005-0000-0000-0000EE040000}"/>
    <cellStyle name="Normal 14 3 3 2 2 2" xfId="4784" xr:uid="{00000000-0005-0000-0000-0000EF040000}"/>
    <cellStyle name="Normal 14 3 3 2 3" xfId="2729" xr:uid="{00000000-0005-0000-0000-0000F0040000}"/>
    <cellStyle name="Normal 14 3 3 2 3 2" xfId="5687" xr:uid="{00000000-0005-0000-0000-0000F1040000}"/>
    <cellStyle name="Normal 14 3 3 2 4" xfId="3879" xr:uid="{00000000-0005-0000-0000-0000F2040000}"/>
    <cellStyle name="Normal 14 3 3 3" xfId="1374" xr:uid="{00000000-0005-0000-0000-0000F3040000}"/>
    <cellStyle name="Normal 14 3 3 3 2" xfId="4332" xr:uid="{00000000-0005-0000-0000-0000F4040000}"/>
    <cellStyle name="Normal 14 3 3 4" xfId="2277" xr:uid="{00000000-0005-0000-0000-0000F5040000}"/>
    <cellStyle name="Normal 14 3 3 4 2" xfId="5235" xr:uid="{00000000-0005-0000-0000-0000F6040000}"/>
    <cellStyle name="Normal 14 3 3 5" xfId="3427" xr:uid="{00000000-0005-0000-0000-0000F7040000}"/>
    <cellStyle name="Normal 14 3 4" xfId="694" xr:uid="{00000000-0005-0000-0000-0000F8040000}"/>
    <cellStyle name="Normal 14 3 4 2" xfId="1600" xr:uid="{00000000-0005-0000-0000-0000F9040000}"/>
    <cellStyle name="Normal 14 3 4 2 2" xfId="4558" xr:uid="{00000000-0005-0000-0000-0000FA040000}"/>
    <cellStyle name="Normal 14 3 4 3" xfId="2503" xr:uid="{00000000-0005-0000-0000-0000FB040000}"/>
    <cellStyle name="Normal 14 3 4 3 2" xfId="5461" xr:uid="{00000000-0005-0000-0000-0000FC040000}"/>
    <cellStyle name="Normal 14 3 4 4" xfId="3653" xr:uid="{00000000-0005-0000-0000-0000FD040000}"/>
    <cellStyle name="Normal 14 3 5" xfId="1148" xr:uid="{00000000-0005-0000-0000-0000FE040000}"/>
    <cellStyle name="Normal 14 3 5 2" xfId="4106" xr:uid="{00000000-0005-0000-0000-0000FF040000}"/>
    <cellStyle name="Normal 14 3 6" xfId="2051" xr:uid="{00000000-0005-0000-0000-000000050000}"/>
    <cellStyle name="Normal 14 3 6 2" xfId="5009" xr:uid="{00000000-0005-0000-0000-000001050000}"/>
    <cellStyle name="Normal 14 3 7" xfId="3199" xr:uid="{00000000-0005-0000-0000-000002050000}"/>
    <cellStyle name="Normal 14 4" xfId="260" xr:uid="{00000000-0005-0000-0000-000003050000}"/>
    <cellStyle name="Normal 14 4 2" xfId="382" xr:uid="{00000000-0005-0000-0000-000004050000}"/>
    <cellStyle name="Normal 14 4 2 2" xfId="611" xr:uid="{00000000-0005-0000-0000-000005050000}"/>
    <cellStyle name="Normal 14 4 2 2 2" xfId="1065" xr:uid="{00000000-0005-0000-0000-000006050000}"/>
    <cellStyle name="Normal 14 4 2 2 2 2" xfId="1971" xr:uid="{00000000-0005-0000-0000-000007050000}"/>
    <cellStyle name="Normal 14 4 2 2 2 2 2" xfId="4929" xr:uid="{00000000-0005-0000-0000-000008050000}"/>
    <cellStyle name="Normal 14 4 2 2 2 3" xfId="2874" xr:uid="{00000000-0005-0000-0000-000009050000}"/>
    <cellStyle name="Normal 14 4 2 2 2 3 2" xfId="5832" xr:uid="{00000000-0005-0000-0000-00000A050000}"/>
    <cellStyle name="Normal 14 4 2 2 2 4" xfId="4024" xr:uid="{00000000-0005-0000-0000-00000B050000}"/>
    <cellStyle name="Normal 14 4 2 2 3" xfId="1519" xr:uid="{00000000-0005-0000-0000-00000C050000}"/>
    <cellStyle name="Normal 14 4 2 2 3 2" xfId="4477" xr:uid="{00000000-0005-0000-0000-00000D050000}"/>
    <cellStyle name="Normal 14 4 2 2 4" xfId="2422" xr:uid="{00000000-0005-0000-0000-00000E050000}"/>
    <cellStyle name="Normal 14 4 2 2 4 2" xfId="5380" xr:uid="{00000000-0005-0000-0000-00000F050000}"/>
    <cellStyle name="Normal 14 4 2 2 5" xfId="3572" xr:uid="{00000000-0005-0000-0000-000010050000}"/>
    <cellStyle name="Normal 14 4 2 3" xfId="839" xr:uid="{00000000-0005-0000-0000-000011050000}"/>
    <cellStyle name="Normal 14 4 2 3 2" xfId="1745" xr:uid="{00000000-0005-0000-0000-000012050000}"/>
    <cellStyle name="Normal 14 4 2 3 2 2" xfId="4703" xr:uid="{00000000-0005-0000-0000-000013050000}"/>
    <cellStyle name="Normal 14 4 2 3 3" xfId="2648" xr:uid="{00000000-0005-0000-0000-000014050000}"/>
    <cellStyle name="Normal 14 4 2 3 3 2" xfId="5606" xr:uid="{00000000-0005-0000-0000-000015050000}"/>
    <cellStyle name="Normal 14 4 2 3 4" xfId="3798" xr:uid="{00000000-0005-0000-0000-000016050000}"/>
    <cellStyle name="Normal 14 4 2 4" xfId="1293" xr:uid="{00000000-0005-0000-0000-000017050000}"/>
    <cellStyle name="Normal 14 4 2 4 2" xfId="4251" xr:uid="{00000000-0005-0000-0000-000018050000}"/>
    <cellStyle name="Normal 14 4 2 5" xfId="2196" xr:uid="{00000000-0005-0000-0000-000019050000}"/>
    <cellStyle name="Normal 14 4 2 5 2" xfId="5154" xr:uid="{00000000-0005-0000-0000-00001A050000}"/>
    <cellStyle name="Normal 14 4 2 6" xfId="3346" xr:uid="{00000000-0005-0000-0000-00001B050000}"/>
    <cellStyle name="Normal 14 4 3" xfId="499" xr:uid="{00000000-0005-0000-0000-00001C050000}"/>
    <cellStyle name="Normal 14 4 3 2" xfId="953" xr:uid="{00000000-0005-0000-0000-00001D050000}"/>
    <cellStyle name="Normal 14 4 3 2 2" xfId="1859" xr:uid="{00000000-0005-0000-0000-00001E050000}"/>
    <cellStyle name="Normal 14 4 3 2 2 2" xfId="4817" xr:uid="{00000000-0005-0000-0000-00001F050000}"/>
    <cellStyle name="Normal 14 4 3 2 3" xfId="2762" xr:uid="{00000000-0005-0000-0000-000020050000}"/>
    <cellStyle name="Normal 14 4 3 2 3 2" xfId="5720" xr:uid="{00000000-0005-0000-0000-000021050000}"/>
    <cellStyle name="Normal 14 4 3 2 4" xfId="3912" xr:uid="{00000000-0005-0000-0000-000022050000}"/>
    <cellStyle name="Normal 14 4 3 3" xfId="1407" xr:uid="{00000000-0005-0000-0000-000023050000}"/>
    <cellStyle name="Normal 14 4 3 3 2" xfId="4365" xr:uid="{00000000-0005-0000-0000-000024050000}"/>
    <cellStyle name="Normal 14 4 3 4" xfId="2310" xr:uid="{00000000-0005-0000-0000-000025050000}"/>
    <cellStyle name="Normal 14 4 3 4 2" xfId="5268" xr:uid="{00000000-0005-0000-0000-000026050000}"/>
    <cellStyle name="Normal 14 4 3 5" xfId="3460" xr:uid="{00000000-0005-0000-0000-000027050000}"/>
    <cellStyle name="Normal 14 4 4" xfId="727" xr:uid="{00000000-0005-0000-0000-000028050000}"/>
    <cellStyle name="Normal 14 4 4 2" xfId="1633" xr:uid="{00000000-0005-0000-0000-000029050000}"/>
    <cellStyle name="Normal 14 4 4 2 2" xfId="4591" xr:uid="{00000000-0005-0000-0000-00002A050000}"/>
    <cellStyle name="Normal 14 4 4 3" xfId="2536" xr:uid="{00000000-0005-0000-0000-00002B050000}"/>
    <cellStyle name="Normal 14 4 4 3 2" xfId="5494" xr:uid="{00000000-0005-0000-0000-00002C050000}"/>
    <cellStyle name="Normal 14 4 4 4" xfId="3686" xr:uid="{00000000-0005-0000-0000-00002D050000}"/>
    <cellStyle name="Normal 14 4 5" xfId="1181" xr:uid="{00000000-0005-0000-0000-00002E050000}"/>
    <cellStyle name="Normal 14 4 5 2" xfId="4139" xr:uid="{00000000-0005-0000-0000-00002F050000}"/>
    <cellStyle name="Normal 14 4 6" xfId="2084" xr:uid="{00000000-0005-0000-0000-000030050000}"/>
    <cellStyle name="Normal 14 4 6 2" xfId="5042" xr:uid="{00000000-0005-0000-0000-000031050000}"/>
    <cellStyle name="Normal 14 4 7" xfId="3054" xr:uid="{00000000-0005-0000-0000-000032050000}"/>
    <cellStyle name="Normal 14 4 7 2" xfId="3134" xr:uid="{00000000-0005-0000-0000-000033050000}"/>
    <cellStyle name="Normal 14 4 7 3" xfId="5963" xr:uid="{00000000-0005-0000-0000-000034050000}"/>
    <cellStyle name="Normal 14 4 8" xfId="3132" xr:uid="{00000000-0005-0000-0000-000035050000}"/>
    <cellStyle name="Normal 14 4 9" xfId="3234" xr:uid="{00000000-0005-0000-0000-000036050000}"/>
    <cellStyle name="Normal 14 5" xfId="291" xr:uid="{00000000-0005-0000-0000-000037050000}"/>
    <cellStyle name="Normal 14 5 2" xfId="405" xr:uid="{00000000-0005-0000-0000-000038050000}"/>
    <cellStyle name="Normal 14 5 2 2" xfId="634" xr:uid="{00000000-0005-0000-0000-000039050000}"/>
    <cellStyle name="Normal 14 5 2 2 2" xfId="1088" xr:uid="{00000000-0005-0000-0000-00003A050000}"/>
    <cellStyle name="Normal 14 5 2 2 2 2" xfId="1994" xr:uid="{00000000-0005-0000-0000-00003B050000}"/>
    <cellStyle name="Normal 14 5 2 2 2 2 2" xfId="4952" xr:uid="{00000000-0005-0000-0000-00003C050000}"/>
    <cellStyle name="Normal 14 5 2 2 2 3" xfId="2897" xr:uid="{00000000-0005-0000-0000-00003D050000}"/>
    <cellStyle name="Normal 14 5 2 2 2 3 2" xfId="5855" xr:uid="{00000000-0005-0000-0000-00003E050000}"/>
    <cellStyle name="Normal 14 5 2 2 2 4" xfId="4047" xr:uid="{00000000-0005-0000-0000-00003F050000}"/>
    <cellStyle name="Normal 14 5 2 2 3" xfId="1542" xr:uid="{00000000-0005-0000-0000-000040050000}"/>
    <cellStyle name="Normal 14 5 2 2 3 2" xfId="4500" xr:uid="{00000000-0005-0000-0000-000041050000}"/>
    <cellStyle name="Normal 14 5 2 2 4" xfId="2445" xr:uid="{00000000-0005-0000-0000-000042050000}"/>
    <cellStyle name="Normal 14 5 2 2 4 2" xfId="5403" xr:uid="{00000000-0005-0000-0000-000043050000}"/>
    <cellStyle name="Normal 14 5 2 2 5" xfId="3595" xr:uid="{00000000-0005-0000-0000-000044050000}"/>
    <cellStyle name="Normal 14 5 2 3" xfId="862" xr:uid="{00000000-0005-0000-0000-000045050000}"/>
    <cellStyle name="Normal 14 5 2 3 2" xfId="1768" xr:uid="{00000000-0005-0000-0000-000046050000}"/>
    <cellStyle name="Normal 14 5 2 3 2 2" xfId="4726" xr:uid="{00000000-0005-0000-0000-000047050000}"/>
    <cellStyle name="Normal 14 5 2 3 3" xfId="2671" xr:uid="{00000000-0005-0000-0000-000048050000}"/>
    <cellStyle name="Normal 14 5 2 3 3 2" xfId="5629" xr:uid="{00000000-0005-0000-0000-000049050000}"/>
    <cellStyle name="Normal 14 5 2 3 4" xfId="3821" xr:uid="{00000000-0005-0000-0000-00004A050000}"/>
    <cellStyle name="Normal 14 5 2 4" xfId="1316" xr:uid="{00000000-0005-0000-0000-00004B050000}"/>
    <cellStyle name="Normal 14 5 2 4 2" xfId="4274" xr:uid="{00000000-0005-0000-0000-00004C050000}"/>
    <cellStyle name="Normal 14 5 2 5" xfId="2219" xr:uid="{00000000-0005-0000-0000-00004D050000}"/>
    <cellStyle name="Normal 14 5 2 5 2" xfId="5177" xr:uid="{00000000-0005-0000-0000-00004E050000}"/>
    <cellStyle name="Normal 14 5 2 6" xfId="3369" xr:uid="{00000000-0005-0000-0000-00004F050000}"/>
    <cellStyle name="Normal 14 5 3" xfId="522" xr:uid="{00000000-0005-0000-0000-000050050000}"/>
    <cellStyle name="Normal 14 5 3 2" xfId="976" xr:uid="{00000000-0005-0000-0000-000051050000}"/>
    <cellStyle name="Normal 14 5 3 2 2" xfId="1882" xr:uid="{00000000-0005-0000-0000-000052050000}"/>
    <cellStyle name="Normal 14 5 3 2 2 2" xfId="4840" xr:uid="{00000000-0005-0000-0000-000053050000}"/>
    <cellStyle name="Normal 14 5 3 2 3" xfId="2785" xr:uid="{00000000-0005-0000-0000-000054050000}"/>
    <cellStyle name="Normal 14 5 3 2 3 2" xfId="5743" xr:uid="{00000000-0005-0000-0000-000055050000}"/>
    <cellStyle name="Normal 14 5 3 2 4" xfId="3935" xr:uid="{00000000-0005-0000-0000-000056050000}"/>
    <cellStyle name="Normal 14 5 3 3" xfId="1430" xr:uid="{00000000-0005-0000-0000-000057050000}"/>
    <cellStyle name="Normal 14 5 3 3 2" xfId="4388" xr:uid="{00000000-0005-0000-0000-000058050000}"/>
    <cellStyle name="Normal 14 5 3 4" xfId="2333" xr:uid="{00000000-0005-0000-0000-000059050000}"/>
    <cellStyle name="Normal 14 5 3 4 2" xfId="5291" xr:uid="{00000000-0005-0000-0000-00005A050000}"/>
    <cellStyle name="Normal 14 5 3 5" xfId="3483" xr:uid="{00000000-0005-0000-0000-00005B050000}"/>
    <cellStyle name="Normal 14 5 4" xfId="750" xr:uid="{00000000-0005-0000-0000-00005C050000}"/>
    <cellStyle name="Normal 14 5 4 2" xfId="1656" xr:uid="{00000000-0005-0000-0000-00005D050000}"/>
    <cellStyle name="Normal 14 5 4 2 2" xfId="4614" xr:uid="{00000000-0005-0000-0000-00005E050000}"/>
    <cellStyle name="Normal 14 5 4 3" xfId="2559" xr:uid="{00000000-0005-0000-0000-00005F050000}"/>
    <cellStyle name="Normal 14 5 4 3 2" xfId="5517" xr:uid="{00000000-0005-0000-0000-000060050000}"/>
    <cellStyle name="Normal 14 5 4 4" xfId="3709" xr:uid="{00000000-0005-0000-0000-000061050000}"/>
    <cellStyle name="Normal 14 5 5" xfId="1204" xr:uid="{00000000-0005-0000-0000-000062050000}"/>
    <cellStyle name="Normal 14 5 5 2" xfId="4162" xr:uid="{00000000-0005-0000-0000-000063050000}"/>
    <cellStyle name="Normal 14 5 6" xfId="2107" xr:uid="{00000000-0005-0000-0000-000064050000}"/>
    <cellStyle name="Normal 14 5 6 2" xfId="5065" xr:uid="{00000000-0005-0000-0000-000065050000}"/>
    <cellStyle name="Normal 14 5 7" xfId="3257" xr:uid="{00000000-0005-0000-0000-000066050000}"/>
    <cellStyle name="Normal 14 6" xfId="312" xr:uid="{00000000-0005-0000-0000-000067050000}"/>
    <cellStyle name="Normal 14 6 2" xfId="541" xr:uid="{00000000-0005-0000-0000-000068050000}"/>
    <cellStyle name="Normal 14 6 2 2" xfId="995" xr:uid="{00000000-0005-0000-0000-000069050000}"/>
    <cellStyle name="Normal 14 6 2 2 2" xfId="1901" xr:uid="{00000000-0005-0000-0000-00006A050000}"/>
    <cellStyle name="Normal 14 6 2 2 2 2" xfId="4859" xr:uid="{00000000-0005-0000-0000-00006B050000}"/>
    <cellStyle name="Normal 14 6 2 2 3" xfId="2804" xr:uid="{00000000-0005-0000-0000-00006C050000}"/>
    <cellStyle name="Normal 14 6 2 2 3 2" xfId="5762" xr:uid="{00000000-0005-0000-0000-00006D050000}"/>
    <cellStyle name="Normal 14 6 2 2 4" xfId="3954" xr:uid="{00000000-0005-0000-0000-00006E050000}"/>
    <cellStyle name="Normal 14 6 2 3" xfId="1449" xr:uid="{00000000-0005-0000-0000-00006F050000}"/>
    <cellStyle name="Normal 14 6 2 3 2" xfId="4407" xr:uid="{00000000-0005-0000-0000-000070050000}"/>
    <cellStyle name="Normal 14 6 2 4" xfId="2352" xr:uid="{00000000-0005-0000-0000-000071050000}"/>
    <cellStyle name="Normal 14 6 2 4 2" xfId="5310" xr:uid="{00000000-0005-0000-0000-000072050000}"/>
    <cellStyle name="Normal 14 6 2 5" xfId="3502" xr:uid="{00000000-0005-0000-0000-000073050000}"/>
    <cellStyle name="Normal 14 6 3" xfId="769" xr:uid="{00000000-0005-0000-0000-000074050000}"/>
    <cellStyle name="Normal 14 6 3 2" xfId="1675" xr:uid="{00000000-0005-0000-0000-000075050000}"/>
    <cellStyle name="Normal 14 6 3 2 2" xfId="4633" xr:uid="{00000000-0005-0000-0000-000076050000}"/>
    <cellStyle name="Normal 14 6 3 3" xfId="2578" xr:uid="{00000000-0005-0000-0000-000077050000}"/>
    <cellStyle name="Normal 14 6 3 3 2" xfId="5536" xr:uid="{00000000-0005-0000-0000-000078050000}"/>
    <cellStyle name="Normal 14 6 3 4" xfId="3728" xr:uid="{00000000-0005-0000-0000-000079050000}"/>
    <cellStyle name="Normal 14 6 4" xfId="1223" xr:uid="{00000000-0005-0000-0000-00007A050000}"/>
    <cellStyle name="Normal 14 6 4 2" xfId="4181" xr:uid="{00000000-0005-0000-0000-00007B050000}"/>
    <cellStyle name="Normal 14 6 5" xfId="2126" xr:uid="{00000000-0005-0000-0000-00007C050000}"/>
    <cellStyle name="Normal 14 6 5 2" xfId="5084" xr:uid="{00000000-0005-0000-0000-00007D050000}"/>
    <cellStyle name="Normal 14 6 6" xfId="3276" xr:uid="{00000000-0005-0000-0000-00007E050000}"/>
    <cellStyle name="Normal 14 7" xfId="429" xr:uid="{00000000-0005-0000-0000-00007F050000}"/>
    <cellStyle name="Normal 14 7 2" xfId="883" xr:uid="{00000000-0005-0000-0000-000080050000}"/>
    <cellStyle name="Normal 14 7 2 2" xfId="1789" xr:uid="{00000000-0005-0000-0000-000081050000}"/>
    <cellStyle name="Normal 14 7 2 2 2" xfId="4747" xr:uid="{00000000-0005-0000-0000-000082050000}"/>
    <cellStyle name="Normal 14 7 2 3" xfId="2692" xr:uid="{00000000-0005-0000-0000-000083050000}"/>
    <cellStyle name="Normal 14 7 2 3 2" xfId="5650" xr:uid="{00000000-0005-0000-0000-000084050000}"/>
    <cellStyle name="Normal 14 7 2 4" xfId="3842" xr:uid="{00000000-0005-0000-0000-000085050000}"/>
    <cellStyle name="Normal 14 7 3" xfId="1337" xr:uid="{00000000-0005-0000-0000-000086050000}"/>
    <cellStyle name="Normal 14 7 3 2" xfId="4295" xr:uid="{00000000-0005-0000-0000-000087050000}"/>
    <cellStyle name="Normal 14 7 4" xfId="2240" xr:uid="{00000000-0005-0000-0000-000088050000}"/>
    <cellStyle name="Normal 14 7 4 2" xfId="5198" xr:uid="{00000000-0005-0000-0000-000089050000}"/>
    <cellStyle name="Normal 14 7 5" xfId="3390" xr:uid="{00000000-0005-0000-0000-00008A050000}"/>
    <cellStyle name="Normal 14 8" xfId="657" xr:uid="{00000000-0005-0000-0000-00008B050000}"/>
    <cellStyle name="Normal 14 8 2" xfId="1563" xr:uid="{00000000-0005-0000-0000-00008C050000}"/>
    <cellStyle name="Normal 14 8 2 2" xfId="4521" xr:uid="{00000000-0005-0000-0000-00008D050000}"/>
    <cellStyle name="Normal 14 8 3" xfId="2466" xr:uid="{00000000-0005-0000-0000-00008E050000}"/>
    <cellStyle name="Normal 14 8 3 2" xfId="5424" xr:uid="{00000000-0005-0000-0000-00008F050000}"/>
    <cellStyle name="Normal 14 8 4" xfId="3616" xr:uid="{00000000-0005-0000-0000-000090050000}"/>
    <cellStyle name="Normal 14 9" xfId="1111" xr:uid="{00000000-0005-0000-0000-000091050000}"/>
    <cellStyle name="Normal 14 9 2" xfId="4069" xr:uid="{00000000-0005-0000-0000-000092050000}"/>
    <cellStyle name="Normal 15" xfId="136" xr:uid="{00000000-0005-0000-0000-000093050000}"/>
    <cellStyle name="Normal 15 10" xfId="660" xr:uid="{00000000-0005-0000-0000-000094050000}"/>
    <cellStyle name="Normal 15 10 2" xfId="1566" xr:uid="{00000000-0005-0000-0000-000095050000}"/>
    <cellStyle name="Normal 15 10 2 2" xfId="4524" xr:uid="{00000000-0005-0000-0000-000096050000}"/>
    <cellStyle name="Normal 15 10 3" xfId="2469" xr:uid="{00000000-0005-0000-0000-000097050000}"/>
    <cellStyle name="Normal 15 10 3 2" xfId="5427" xr:uid="{00000000-0005-0000-0000-000098050000}"/>
    <cellStyle name="Normal 15 10 4" xfId="3619" xr:uid="{00000000-0005-0000-0000-000099050000}"/>
    <cellStyle name="Normal 15 11" xfId="1114" xr:uid="{00000000-0005-0000-0000-00009A050000}"/>
    <cellStyle name="Normal 15 11 2" xfId="4072" xr:uid="{00000000-0005-0000-0000-00009B050000}"/>
    <cellStyle name="Normal 15 12" xfId="2017" xr:uid="{00000000-0005-0000-0000-00009C050000}"/>
    <cellStyle name="Normal 15 12 2" xfId="4975" xr:uid="{00000000-0005-0000-0000-00009D050000}"/>
    <cellStyle name="Normal 15 13" xfId="2938" xr:uid="{00000000-0005-0000-0000-00009E050000}"/>
    <cellStyle name="Normal 15 13 2" xfId="3083" xr:uid="{00000000-0005-0000-0000-00009F050000}"/>
    <cellStyle name="Normal 15 13 2 2" xfId="5991" xr:uid="{00000000-0005-0000-0000-0000A0050000}"/>
    <cellStyle name="Normal 15 13 2 3" xfId="6117" xr:uid="{00000000-0005-0000-0000-0000A1050000}"/>
    <cellStyle name="Normal 15 13 3" xfId="3111" xr:uid="{00000000-0005-0000-0000-0000A2050000}"/>
    <cellStyle name="Normal 15 13 3 2" xfId="6019" xr:uid="{00000000-0005-0000-0000-0000A3050000}"/>
    <cellStyle name="Normal 15 13 4" xfId="5892" xr:uid="{00000000-0005-0000-0000-0000A4050000}"/>
    <cellStyle name="Normal 15 14" xfId="3160" xr:uid="{00000000-0005-0000-0000-0000A5050000}"/>
    <cellStyle name="Normal 15 2" xfId="215" xr:uid="{00000000-0005-0000-0000-0000A6050000}"/>
    <cellStyle name="Normal 15 2 2" xfId="352" xr:uid="{00000000-0005-0000-0000-0000A7050000}"/>
    <cellStyle name="Normal 15 2 2 2" xfId="581" xr:uid="{00000000-0005-0000-0000-0000A8050000}"/>
    <cellStyle name="Normal 15 2 2 2 2" xfId="1035" xr:uid="{00000000-0005-0000-0000-0000A9050000}"/>
    <cellStyle name="Normal 15 2 2 2 2 2" xfId="1941" xr:uid="{00000000-0005-0000-0000-0000AA050000}"/>
    <cellStyle name="Normal 15 2 2 2 2 2 2" xfId="4899" xr:uid="{00000000-0005-0000-0000-0000AB050000}"/>
    <cellStyle name="Normal 15 2 2 2 2 3" xfId="2844" xr:uid="{00000000-0005-0000-0000-0000AC050000}"/>
    <cellStyle name="Normal 15 2 2 2 2 3 2" xfId="5802" xr:uid="{00000000-0005-0000-0000-0000AD050000}"/>
    <cellStyle name="Normal 15 2 2 2 2 4" xfId="3994" xr:uid="{00000000-0005-0000-0000-0000AE050000}"/>
    <cellStyle name="Normal 15 2 2 2 3" xfId="1489" xr:uid="{00000000-0005-0000-0000-0000AF050000}"/>
    <cellStyle name="Normal 15 2 2 2 3 2" xfId="4447" xr:uid="{00000000-0005-0000-0000-0000B0050000}"/>
    <cellStyle name="Normal 15 2 2 2 4" xfId="2392" xr:uid="{00000000-0005-0000-0000-0000B1050000}"/>
    <cellStyle name="Normal 15 2 2 2 4 2" xfId="5350" xr:uid="{00000000-0005-0000-0000-0000B2050000}"/>
    <cellStyle name="Normal 15 2 2 2 5" xfId="3542" xr:uid="{00000000-0005-0000-0000-0000B3050000}"/>
    <cellStyle name="Normal 15 2 2 3" xfId="809" xr:uid="{00000000-0005-0000-0000-0000B4050000}"/>
    <cellStyle name="Normal 15 2 2 3 2" xfId="1715" xr:uid="{00000000-0005-0000-0000-0000B5050000}"/>
    <cellStyle name="Normal 15 2 2 3 2 2" xfId="4673" xr:uid="{00000000-0005-0000-0000-0000B6050000}"/>
    <cellStyle name="Normal 15 2 2 3 3" xfId="2618" xr:uid="{00000000-0005-0000-0000-0000B7050000}"/>
    <cellStyle name="Normal 15 2 2 3 3 2" xfId="5576" xr:uid="{00000000-0005-0000-0000-0000B8050000}"/>
    <cellStyle name="Normal 15 2 2 3 4" xfId="3768" xr:uid="{00000000-0005-0000-0000-0000B9050000}"/>
    <cellStyle name="Normal 15 2 2 4" xfId="1263" xr:uid="{00000000-0005-0000-0000-0000BA050000}"/>
    <cellStyle name="Normal 15 2 2 4 2" xfId="4221" xr:uid="{00000000-0005-0000-0000-0000BB050000}"/>
    <cellStyle name="Normal 15 2 2 5" xfId="2166" xr:uid="{00000000-0005-0000-0000-0000BC050000}"/>
    <cellStyle name="Normal 15 2 2 5 2" xfId="5124" xr:uid="{00000000-0005-0000-0000-0000BD050000}"/>
    <cellStyle name="Normal 15 2 2 6" xfId="3316" xr:uid="{00000000-0005-0000-0000-0000BE050000}"/>
    <cellStyle name="Normal 15 2 3" xfId="469" xr:uid="{00000000-0005-0000-0000-0000BF050000}"/>
    <cellStyle name="Normal 15 2 3 2" xfId="923" xr:uid="{00000000-0005-0000-0000-0000C0050000}"/>
    <cellStyle name="Normal 15 2 3 2 2" xfId="1829" xr:uid="{00000000-0005-0000-0000-0000C1050000}"/>
    <cellStyle name="Normal 15 2 3 2 2 2" xfId="4787" xr:uid="{00000000-0005-0000-0000-0000C2050000}"/>
    <cellStyle name="Normal 15 2 3 2 3" xfId="2732" xr:uid="{00000000-0005-0000-0000-0000C3050000}"/>
    <cellStyle name="Normal 15 2 3 2 3 2" xfId="5690" xr:uid="{00000000-0005-0000-0000-0000C4050000}"/>
    <cellStyle name="Normal 15 2 3 2 4" xfId="3882" xr:uid="{00000000-0005-0000-0000-0000C5050000}"/>
    <cellStyle name="Normal 15 2 3 3" xfId="1377" xr:uid="{00000000-0005-0000-0000-0000C6050000}"/>
    <cellStyle name="Normal 15 2 3 3 2" xfId="4335" xr:uid="{00000000-0005-0000-0000-0000C7050000}"/>
    <cellStyle name="Normal 15 2 3 4" xfId="2280" xr:uid="{00000000-0005-0000-0000-0000C8050000}"/>
    <cellStyle name="Normal 15 2 3 4 2" xfId="5238" xr:uid="{00000000-0005-0000-0000-0000C9050000}"/>
    <cellStyle name="Normal 15 2 3 5" xfId="3430" xr:uid="{00000000-0005-0000-0000-0000CA050000}"/>
    <cellStyle name="Normal 15 2 4" xfId="697" xr:uid="{00000000-0005-0000-0000-0000CB050000}"/>
    <cellStyle name="Normal 15 2 4 2" xfId="1603" xr:uid="{00000000-0005-0000-0000-0000CC050000}"/>
    <cellStyle name="Normal 15 2 4 2 2" xfId="4561" xr:uid="{00000000-0005-0000-0000-0000CD050000}"/>
    <cellStyle name="Normal 15 2 4 3" xfId="2506" xr:uid="{00000000-0005-0000-0000-0000CE050000}"/>
    <cellStyle name="Normal 15 2 4 3 2" xfId="5464" xr:uid="{00000000-0005-0000-0000-0000CF050000}"/>
    <cellStyle name="Normal 15 2 4 4" xfId="3656" xr:uid="{00000000-0005-0000-0000-0000D0050000}"/>
    <cellStyle name="Normal 15 2 5" xfId="1151" xr:uid="{00000000-0005-0000-0000-0000D1050000}"/>
    <cellStyle name="Normal 15 2 5 2" xfId="4109" xr:uid="{00000000-0005-0000-0000-0000D2050000}"/>
    <cellStyle name="Normal 15 2 6" xfId="2054" xr:uid="{00000000-0005-0000-0000-0000D3050000}"/>
    <cellStyle name="Normal 15 2 6 2" xfId="5012" xr:uid="{00000000-0005-0000-0000-0000D4050000}"/>
    <cellStyle name="Normal 15 2 7" xfId="3202" xr:uid="{00000000-0005-0000-0000-0000D5050000}"/>
    <cellStyle name="Normal 15 3" xfId="250" xr:uid="{00000000-0005-0000-0000-0000D6050000}"/>
    <cellStyle name="Normal 15 3 10" xfId="2939" xr:uid="{00000000-0005-0000-0000-0000D7050000}"/>
    <cellStyle name="Normal 15 3 10 2" xfId="5893" xr:uid="{00000000-0005-0000-0000-0000D8050000}"/>
    <cellStyle name="Normal 15 3 11" xfId="3230" xr:uid="{00000000-0005-0000-0000-0000D9050000}"/>
    <cellStyle name="Normal 15 3 2" xfId="280" xr:uid="{00000000-0005-0000-0000-0000DA050000}"/>
    <cellStyle name="Normal 15 3 2 2" xfId="394" xr:uid="{00000000-0005-0000-0000-0000DB050000}"/>
    <cellStyle name="Normal 15 3 2 2 2" xfId="623" xr:uid="{00000000-0005-0000-0000-0000DC050000}"/>
    <cellStyle name="Normal 15 3 2 2 2 2" xfId="1077" xr:uid="{00000000-0005-0000-0000-0000DD050000}"/>
    <cellStyle name="Normal 15 3 2 2 2 2 2" xfId="1983" xr:uid="{00000000-0005-0000-0000-0000DE050000}"/>
    <cellStyle name="Normal 15 3 2 2 2 2 2 2" xfId="4941" xr:uid="{00000000-0005-0000-0000-0000DF050000}"/>
    <cellStyle name="Normal 15 3 2 2 2 2 3" xfId="2886" xr:uid="{00000000-0005-0000-0000-0000E0050000}"/>
    <cellStyle name="Normal 15 3 2 2 2 2 3 2" xfId="5844" xr:uid="{00000000-0005-0000-0000-0000E1050000}"/>
    <cellStyle name="Normal 15 3 2 2 2 2 4" xfId="4036" xr:uid="{00000000-0005-0000-0000-0000E2050000}"/>
    <cellStyle name="Normal 15 3 2 2 2 3" xfId="1531" xr:uid="{00000000-0005-0000-0000-0000E3050000}"/>
    <cellStyle name="Normal 15 3 2 2 2 3 2" xfId="4489" xr:uid="{00000000-0005-0000-0000-0000E4050000}"/>
    <cellStyle name="Normal 15 3 2 2 2 4" xfId="2434" xr:uid="{00000000-0005-0000-0000-0000E5050000}"/>
    <cellStyle name="Normal 15 3 2 2 2 4 2" xfId="5392" xr:uid="{00000000-0005-0000-0000-0000E6050000}"/>
    <cellStyle name="Normal 15 3 2 2 2 5" xfId="3584" xr:uid="{00000000-0005-0000-0000-0000E7050000}"/>
    <cellStyle name="Normal 15 3 2 2 3" xfId="851" xr:uid="{00000000-0005-0000-0000-0000E8050000}"/>
    <cellStyle name="Normal 15 3 2 2 3 2" xfId="1757" xr:uid="{00000000-0005-0000-0000-0000E9050000}"/>
    <cellStyle name="Normal 15 3 2 2 3 2 2" xfId="4715" xr:uid="{00000000-0005-0000-0000-0000EA050000}"/>
    <cellStyle name="Normal 15 3 2 2 3 3" xfId="2660" xr:uid="{00000000-0005-0000-0000-0000EB050000}"/>
    <cellStyle name="Normal 15 3 2 2 3 3 2" xfId="5618" xr:uid="{00000000-0005-0000-0000-0000EC050000}"/>
    <cellStyle name="Normal 15 3 2 2 3 4" xfId="3810" xr:uid="{00000000-0005-0000-0000-0000ED050000}"/>
    <cellStyle name="Normal 15 3 2 2 4" xfId="1305" xr:uid="{00000000-0005-0000-0000-0000EE050000}"/>
    <cellStyle name="Normal 15 3 2 2 4 2" xfId="4263" xr:uid="{00000000-0005-0000-0000-0000EF050000}"/>
    <cellStyle name="Normal 15 3 2 2 5" xfId="2208" xr:uid="{00000000-0005-0000-0000-0000F0050000}"/>
    <cellStyle name="Normal 15 3 2 2 5 2" xfId="5166" xr:uid="{00000000-0005-0000-0000-0000F1050000}"/>
    <cellStyle name="Normal 15 3 2 2 6" xfId="3358" xr:uid="{00000000-0005-0000-0000-0000F2050000}"/>
    <cellStyle name="Normal 15 3 2 3" xfId="511" xr:uid="{00000000-0005-0000-0000-0000F3050000}"/>
    <cellStyle name="Normal 15 3 2 3 2" xfId="965" xr:uid="{00000000-0005-0000-0000-0000F4050000}"/>
    <cellStyle name="Normal 15 3 2 3 2 2" xfId="1871" xr:uid="{00000000-0005-0000-0000-0000F5050000}"/>
    <cellStyle name="Normal 15 3 2 3 2 2 2" xfId="4829" xr:uid="{00000000-0005-0000-0000-0000F6050000}"/>
    <cellStyle name="Normal 15 3 2 3 2 3" xfId="2774" xr:uid="{00000000-0005-0000-0000-0000F7050000}"/>
    <cellStyle name="Normal 15 3 2 3 2 3 2" xfId="5732" xr:uid="{00000000-0005-0000-0000-0000F8050000}"/>
    <cellStyle name="Normal 15 3 2 3 2 4" xfId="3924" xr:uid="{00000000-0005-0000-0000-0000F9050000}"/>
    <cellStyle name="Normal 15 3 2 3 3" xfId="1419" xr:uid="{00000000-0005-0000-0000-0000FA050000}"/>
    <cellStyle name="Normal 15 3 2 3 3 2" xfId="4377" xr:uid="{00000000-0005-0000-0000-0000FB050000}"/>
    <cellStyle name="Normal 15 3 2 3 4" xfId="2322" xr:uid="{00000000-0005-0000-0000-0000FC050000}"/>
    <cellStyle name="Normal 15 3 2 3 4 2" xfId="5280" xr:uid="{00000000-0005-0000-0000-0000FD050000}"/>
    <cellStyle name="Normal 15 3 2 3 5" xfId="3472" xr:uid="{00000000-0005-0000-0000-0000FE050000}"/>
    <cellStyle name="Normal 15 3 2 4" xfId="739" xr:uid="{00000000-0005-0000-0000-0000FF050000}"/>
    <cellStyle name="Normal 15 3 2 4 2" xfId="1645" xr:uid="{00000000-0005-0000-0000-000000060000}"/>
    <cellStyle name="Normal 15 3 2 4 2 2" xfId="4603" xr:uid="{00000000-0005-0000-0000-000001060000}"/>
    <cellStyle name="Normal 15 3 2 4 3" xfId="2548" xr:uid="{00000000-0005-0000-0000-000002060000}"/>
    <cellStyle name="Normal 15 3 2 4 3 2" xfId="5506" xr:uid="{00000000-0005-0000-0000-000003060000}"/>
    <cellStyle name="Normal 15 3 2 4 4" xfId="3698" xr:uid="{00000000-0005-0000-0000-000004060000}"/>
    <cellStyle name="Normal 15 3 2 5" xfId="1193" xr:uid="{00000000-0005-0000-0000-000005060000}"/>
    <cellStyle name="Normal 15 3 2 5 2" xfId="4151" xr:uid="{00000000-0005-0000-0000-000006060000}"/>
    <cellStyle name="Normal 15 3 2 6" xfId="2096" xr:uid="{00000000-0005-0000-0000-000007060000}"/>
    <cellStyle name="Normal 15 3 2 6 2" xfId="5054" xr:uid="{00000000-0005-0000-0000-000008060000}"/>
    <cellStyle name="Normal 15 3 2 7" xfId="3246" xr:uid="{00000000-0005-0000-0000-000009060000}"/>
    <cellStyle name="Normal 15 3 3" xfId="285" xr:uid="{00000000-0005-0000-0000-00000A060000}"/>
    <cellStyle name="Normal 15 3 3 2" xfId="399" xr:uid="{00000000-0005-0000-0000-00000B060000}"/>
    <cellStyle name="Normal 15 3 3 2 2" xfId="628" xr:uid="{00000000-0005-0000-0000-00000C060000}"/>
    <cellStyle name="Normal 15 3 3 2 2 2" xfId="1082" xr:uid="{00000000-0005-0000-0000-00000D060000}"/>
    <cellStyle name="Normal 15 3 3 2 2 2 2" xfId="1988" xr:uid="{00000000-0005-0000-0000-00000E060000}"/>
    <cellStyle name="Normal 15 3 3 2 2 2 2 2" xfId="4946" xr:uid="{00000000-0005-0000-0000-00000F060000}"/>
    <cellStyle name="Normal 15 3 3 2 2 2 2 2 2" xfId="6112" xr:uid="{00000000-0005-0000-0000-000010060000}"/>
    <cellStyle name="Normal 15 3 3 2 2 2 3" xfId="2891" xr:uid="{00000000-0005-0000-0000-000011060000}"/>
    <cellStyle name="Normal 15 3 3 2 2 2 3 2" xfId="5849" xr:uid="{00000000-0005-0000-0000-000012060000}"/>
    <cellStyle name="Normal 15 3 3 2 2 2 4" xfId="4041" xr:uid="{00000000-0005-0000-0000-000013060000}"/>
    <cellStyle name="Normal 15 3 3 2 2 3" xfId="1536" xr:uid="{00000000-0005-0000-0000-000014060000}"/>
    <cellStyle name="Normal 15 3 3 2 2 3 2" xfId="4494" xr:uid="{00000000-0005-0000-0000-000015060000}"/>
    <cellStyle name="Normal 15 3 3 2 2 4" xfId="2439" xr:uid="{00000000-0005-0000-0000-000016060000}"/>
    <cellStyle name="Normal 15 3 3 2 2 4 2" xfId="5397" xr:uid="{00000000-0005-0000-0000-000017060000}"/>
    <cellStyle name="Normal 15 3 3 2 2 5" xfId="3589" xr:uid="{00000000-0005-0000-0000-000018060000}"/>
    <cellStyle name="Normal 15 3 3 2 3" xfId="856" xr:uid="{00000000-0005-0000-0000-000019060000}"/>
    <cellStyle name="Normal 15 3 3 2 3 2" xfId="1762" xr:uid="{00000000-0005-0000-0000-00001A060000}"/>
    <cellStyle name="Normal 15 3 3 2 3 2 2" xfId="4720" xr:uid="{00000000-0005-0000-0000-00001B060000}"/>
    <cellStyle name="Normal 15 3 3 2 3 3" xfId="2665" xr:uid="{00000000-0005-0000-0000-00001C060000}"/>
    <cellStyle name="Normal 15 3 3 2 3 3 2" xfId="5623" xr:uid="{00000000-0005-0000-0000-00001D060000}"/>
    <cellStyle name="Normal 15 3 3 2 3 4" xfId="3815" xr:uid="{00000000-0005-0000-0000-00001E060000}"/>
    <cellStyle name="Normal 15 3 3 2 4" xfId="1310" xr:uid="{00000000-0005-0000-0000-00001F060000}"/>
    <cellStyle name="Normal 15 3 3 2 4 2" xfId="4268" xr:uid="{00000000-0005-0000-0000-000020060000}"/>
    <cellStyle name="Normal 15 3 3 2 5" xfId="2213" xr:uid="{00000000-0005-0000-0000-000021060000}"/>
    <cellStyle name="Normal 15 3 3 2 5 2" xfId="5171" xr:uid="{00000000-0005-0000-0000-000022060000}"/>
    <cellStyle name="Normal 15 3 3 2 6" xfId="3363" xr:uid="{00000000-0005-0000-0000-000023060000}"/>
    <cellStyle name="Normal 15 3 3 3" xfId="516" xr:uid="{00000000-0005-0000-0000-000024060000}"/>
    <cellStyle name="Normal 15 3 3 3 2" xfId="970" xr:uid="{00000000-0005-0000-0000-000025060000}"/>
    <cellStyle name="Normal 15 3 3 3 2 2" xfId="1876" xr:uid="{00000000-0005-0000-0000-000026060000}"/>
    <cellStyle name="Normal 15 3 3 3 2 2 2" xfId="4834" xr:uid="{00000000-0005-0000-0000-000027060000}"/>
    <cellStyle name="Normal 15 3 3 3 2 3" xfId="2779" xr:uid="{00000000-0005-0000-0000-000028060000}"/>
    <cellStyle name="Normal 15 3 3 3 2 3 2" xfId="5737" xr:uid="{00000000-0005-0000-0000-000029060000}"/>
    <cellStyle name="Normal 15 3 3 3 2 4" xfId="3929" xr:uid="{00000000-0005-0000-0000-00002A060000}"/>
    <cellStyle name="Normal 15 3 3 3 3" xfId="1424" xr:uid="{00000000-0005-0000-0000-00002B060000}"/>
    <cellStyle name="Normal 15 3 3 3 3 2" xfId="4382" xr:uid="{00000000-0005-0000-0000-00002C060000}"/>
    <cellStyle name="Normal 15 3 3 3 4" xfId="2327" xr:uid="{00000000-0005-0000-0000-00002D060000}"/>
    <cellStyle name="Normal 15 3 3 3 4 2" xfId="5285" xr:uid="{00000000-0005-0000-0000-00002E060000}"/>
    <cellStyle name="Normal 15 3 3 3 5" xfId="3477" xr:uid="{00000000-0005-0000-0000-00002F060000}"/>
    <cellStyle name="Normal 15 3 3 4" xfId="744" xr:uid="{00000000-0005-0000-0000-000030060000}"/>
    <cellStyle name="Normal 15 3 3 4 2" xfId="1650" xr:uid="{00000000-0005-0000-0000-000031060000}"/>
    <cellStyle name="Normal 15 3 3 4 2 2" xfId="4608" xr:uid="{00000000-0005-0000-0000-000032060000}"/>
    <cellStyle name="Normal 15 3 3 4 3" xfId="2553" xr:uid="{00000000-0005-0000-0000-000033060000}"/>
    <cellStyle name="Normal 15 3 3 4 3 2" xfId="5511" xr:uid="{00000000-0005-0000-0000-000034060000}"/>
    <cellStyle name="Normal 15 3 3 4 4" xfId="3703" xr:uid="{00000000-0005-0000-0000-000035060000}"/>
    <cellStyle name="Normal 15 3 3 5" xfId="1198" xr:uid="{00000000-0005-0000-0000-000036060000}"/>
    <cellStyle name="Normal 15 3 3 5 2" xfId="4156" xr:uid="{00000000-0005-0000-0000-000037060000}"/>
    <cellStyle name="Normal 15 3 3 6" xfId="2101" xr:uid="{00000000-0005-0000-0000-000038060000}"/>
    <cellStyle name="Normal 15 3 3 6 2" xfId="5059" xr:uid="{00000000-0005-0000-0000-000039060000}"/>
    <cellStyle name="Normal 15 3 3 7" xfId="2933" xr:uid="{00000000-0005-0000-0000-00003A060000}"/>
    <cellStyle name="Normal 15 3 3 7 2" xfId="5887" xr:uid="{00000000-0005-0000-0000-00003B060000}"/>
    <cellStyle name="Normal 15 3 3 8" xfId="3025" xr:uid="{00000000-0005-0000-0000-00003C060000}"/>
    <cellStyle name="Normal 15 3 3 8 2" xfId="5934" xr:uid="{00000000-0005-0000-0000-00003D060000}"/>
    <cellStyle name="Normal 15 3 3 8 2 2" xfId="6111" xr:uid="{00000000-0005-0000-0000-00003E060000}"/>
    <cellStyle name="Normal 15 3 3 9" xfId="3251" xr:uid="{00000000-0005-0000-0000-00003F060000}"/>
    <cellStyle name="Normal 15 3 4" xfId="295" xr:uid="{00000000-0005-0000-0000-000040060000}"/>
    <cellStyle name="Normal 15 3 4 2" xfId="409" xr:uid="{00000000-0005-0000-0000-000041060000}"/>
    <cellStyle name="Normal 15 3 4 2 2" xfId="638" xr:uid="{00000000-0005-0000-0000-000042060000}"/>
    <cellStyle name="Normal 15 3 4 2 2 2" xfId="1092" xr:uid="{00000000-0005-0000-0000-000043060000}"/>
    <cellStyle name="Normal 15 3 4 2 2 2 2" xfId="1998" xr:uid="{00000000-0005-0000-0000-000044060000}"/>
    <cellStyle name="Normal 15 3 4 2 2 2 2 2" xfId="4956" xr:uid="{00000000-0005-0000-0000-000045060000}"/>
    <cellStyle name="Normal 15 3 4 2 2 2 3" xfId="2901" xr:uid="{00000000-0005-0000-0000-000046060000}"/>
    <cellStyle name="Normal 15 3 4 2 2 2 3 2" xfId="5859" xr:uid="{00000000-0005-0000-0000-000047060000}"/>
    <cellStyle name="Normal 15 3 4 2 2 2 4" xfId="4051" xr:uid="{00000000-0005-0000-0000-000048060000}"/>
    <cellStyle name="Normal 15 3 4 2 2 3" xfId="1546" xr:uid="{00000000-0005-0000-0000-000049060000}"/>
    <cellStyle name="Normal 15 3 4 2 2 3 2" xfId="4504" xr:uid="{00000000-0005-0000-0000-00004A060000}"/>
    <cellStyle name="Normal 15 3 4 2 2 4" xfId="2449" xr:uid="{00000000-0005-0000-0000-00004B060000}"/>
    <cellStyle name="Normal 15 3 4 2 2 4 2" xfId="5407" xr:uid="{00000000-0005-0000-0000-00004C060000}"/>
    <cellStyle name="Normal 15 3 4 2 2 5" xfId="3599" xr:uid="{00000000-0005-0000-0000-00004D060000}"/>
    <cellStyle name="Normal 15 3 4 2 3" xfId="866" xr:uid="{00000000-0005-0000-0000-00004E060000}"/>
    <cellStyle name="Normal 15 3 4 2 3 2" xfId="1772" xr:uid="{00000000-0005-0000-0000-00004F060000}"/>
    <cellStyle name="Normal 15 3 4 2 3 2 2" xfId="4730" xr:uid="{00000000-0005-0000-0000-000050060000}"/>
    <cellStyle name="Normal 15 3 4 2 3 3" xfId="2675" xr:uid="{00000000-0005-0000-0000-000051060000}"/>
    <cellStyle name="Normal 15 3 4 2 3 3 2" xfId="5633" xr:uid="{00000000-0005-0000-0000-000052060000}"/>
    <cellStyle name="Normal 15 3 4 2 3 4" xfId="3825" xr:uid="{00000000-0005-0000-0000-000053060000}"/>
    <cellStyle name="Normal 15 3 4 2 4" xfId="1320" xr:uid="{00000000-0005-0000-0000-000054060000}"/>
    <cellStyle name="Normal 15 3 4 2 4 2" xfId="4278" xr:uid="{00000000-0005-0000-0000-000055060000}"/>
    <cellStyle name="Normal 15 3 4 2 5" xfId="2223" xr:uid="{00000000-0005-0000-0000-000056060000}"/>
    <cellStyle name="Normal 15 3 4 2 5 2" xfId="5181" xr:uid="{00000000-0005-0000-0000-000057060000}"/>
    <cellStyle name="Normal 15 3 4 2 6" xfId="3373" xr:uid="{00000000-0005-0000-0000-000058060000}"/>
    <cellStyle name="Normal 15 3 4 3" xfId="526" xr:uid="{00000000-0005-0000-0000-000059060000}"/>
    <cellStyle name="Normal 15 3 4 3 2" xfId="980" xr:uid="{00000000-0005-0000-0000-00005A060000}"/>
    <cellStyle name="Normal 15 3 4 3 2 2" xfId="1886" xr:uid="{00000000-0005-0000-0000-00005B060000}"/>
    <cellStyle name="Normal 15 3 4 3 2 2 2" xfId="4844" xr:uid="{00000000-0005-0000-0000-00005C060000}"/>
    <cellStyle name="Normal 15 3 4 3 2 3" xfId="2789" xr:uid="{00000000-0005-0000-0000-00005D060000}"/>
    <cellStyle name="Normal 15 3 4 3 2 3 2" xfId="5747" xr:uid="{00000000-0005-0000-0000-00005E060000}"/>
    <cellStyle name="Normal 15 3 4 3 2 4" xfId="3939" xr:uid="{00000000-0005-0000-0000-00005F060000}"/>
    <cellStyle name="Normal 15 3 4 3 3" xfId="1434" xr:uid="{00000000-0005-0000-0000-000060060000}"/>
    <cellStyle name="Normal 15 3 4 3 3 2" xfId="4392" xr:uid="{00000000-0005-0000-0000-000061060000}"/>
    <cellStyle name="Normal 15 3 4 3 4" xfId="2337" xr:uid="{00000000-0005-0000-0000-000062060000}"/>
    <cellStyle name="Normal 15 3 4 3 4 2" xfId="5295" xr:uid="{00000000-0005-0000-0000-000063060000}"/>
    <cellStyle name="Normal 15 3 4 3 5" xfId="3487" xr:uid="{00000000-0005-0000-0000-000064060000}"/>
    <cellStyle name="Normal 15 3 4 4" xfId="754" xr:uid="{00000000-0005-0000-0000-000065060000}"/>
    <cellStyle name="Normal 15 3 4 4 2" xfId="1660" xr:uid="{00000000-0005-0000-0000-000066060000}"/>
    <cellStyle name="Normal 15 3 4 4 2 2" xfId="4618" xr:uid="{00000000-0005-0000-0000-000067060000}"/>
    <cellStyle name="Normal 15 3 4 4 3" xfId="2563" xr:uid="{00000000-0005-0000-0000-000068060000}"/>
    <cellStyle name="Normal 15 3 4 4 3 2" xfId="5521" xr:uid="{00000000-0005-0000-0000-000069060000}"/>
    <cellStyle name="Normal 15 3 4 4 4" xfId="3713" xr:uid="{00000000-0005-0000-0000-00006A060000}"/>
    <cellStyle name="Normal 15 3 4 5" xfId="1208" xr:uid="{00000000-0005-0000-0000-00006B060000}"/>
    <cellStyle name="Normal 15 3 4 5 2" xfId="4166" xr:uid="{00000000-0005-0000-0000-00006C060000}"/>
    <cellStyle name="Normal 15 3 4 6" xfId="2111" xr:uid="{00000000-0005-0000-0000-00006D060000}"/>
    <cellStyle name="Normal 15 3 4 6 2" xfId="5069" xr:uid="{00000000-0005-0000-0000-00006E060000}"/>
    <cellStyle name="Normal 15 3 4 7" xfId="3261" xr:uid="{00000000-0005-0000-0000-00006F060000}"/>
    <cellStyle name="Normal 15 3 5" xfId="378" xr:uid="{00000000-0005-0000-0000-000070060000}"/>
    <cellStyle name="Normal 15 3 5 2" xfId="607" xr:uid="{00000000-0005-0000-0000-000071060000}"/>
    <cellStyle name="Normal 15 3 5 2 2" xfId="1061" xr:uid="{00000000-0005-0000-0000-000072060000}"/>
    <cellStyle name="Normal 15 3 5 2 2 2" xfId="1967" xr:uid="{00000000-0005-0000-0000-000073060000}"/>
    <cellStyle name="Normal 15 3 5 2 2 2 2" xfId="4925" xr:uid="{00000000-0005-0000-0000-000074060000}"/>
    <cellStyle name="Normal 15 3 5 2 2 3" xfId="2870" xr:uid="{00000000-0005-0000-0000-000075060000}"/>
    <cellStyle name="Normal 15 3 5 2 2 3 2" xfId="5828" xr:uid="{00000000-0005-0000-0000-000076060000}"/>
    <cellStyle name="Normal 15 3 5 2 2 4" xfId="4020" xr:uid="{00000000-0005-0000-0000-000077060000}"/>
    <cellStyle name="Normal 15 3 5 2 3" xfId="1515" xr:uid="{00000000-0005-0000-0000-000078060000}"/>
    <cellStyle name="Normal 15 3 5 2 3 2" xfId="4473" xr:uid="{00000000-0005-0000-0000-000079060000}"/>
    <cellStyle name="Normal 15 3 5 2 4" xfId="2418" xr:uid="{00000000-0005-0000-0000-00007A060000}"/>
    <cellStyle name="Normal 15 3 5 2 4 2" xfId="5376" xr:uid="{00000000-0005-0000-0000-00007B060000}"/>
    <cellStyle name="Normal 15 3 5 2 5" xfId="3568" xr:uid="{00000000-0005-0000-0000-00007C060000}"/>
    <cellStyle name="Normal 15 3 5 3" xfId="835" xr:uid="{00000000-0005-0000-0000-00007D060000}"/>
    <cellStyle name="Normal 15 3 5 3 2" xfId="1741" xr:uid="{00000000-0005-0000-0000-00007E060000}"/>
    <cellStyle name="Normal 15 3 5 3 2 2" xfId="4699" xr:uid="{00000000-0005-0000-0000-00007F060000}"/>
    <cellStyle name="Normal 15 3 5 3 3" xfId="2644" xr:uid="{00000000-0005-0000-0000-000080060000}"/>
    <cellStyle name="Normal 15 3 5 3 3 2" xfId="5602" xr:uid="{00000000-0005-0000-0000-000081060000}"/>
    <cellStyle name="Normal 15 3 5 3 4" xfId="3794" xr:uid="{00000000-0005-0000-0000-000082060000}"/>
    <cellStyle name="Normal 15 3 5 4" xfId="1289" xr:uid="{00000000-0005-0000-0000-000083060000}"/>
    <cellStyle name="Normal 15 3 5 4 2" xfId="4247" xr:uid="{00000000-0005-0000-0000-000084060000}"/>
    <cellStyle name="Normal 15 3 5 5" xfId="2192" xr:uid="{00000000-0005-0000-0000-000085060000}"/>
    <cellStyle name="Normal 15 3 5 5 2" xfId="5150" xr:uid="{00000000-0005-0000-0000-000086060000}"/>
    <cellStyle name="Normal 15 3 5 6" xfId="3342" xr:uid="{00000000-0005-0000-0000-000087060000}"/>
    <cellStyle name="Normal 15 3 6" xfId="495" xr:uid="{00000000-0005-0000-0000-000088060000}"/>
    <cellStyle name="Normal 15 3 6 2" xfId="949" xr:uid="{00000000-0005-0000-0000-000089060000}"/>
    <cellStyle name="Normal 15 3 6 2 2" xfId="1855" xr:uid="{00000000-0005-0000-0000-00008A060000}"/>
    <cellStyle name="Normal 15 3 6 2 2 2" xfId="4813" xr:uid="{00000000-0005-0000-0000-00008B060000}"/>
    <cellStyle name="Normal 15 3 6 2 3" xfId="2758" xr:uid="{00000000-0005-0000-0000-00008C060000}"/>
    <cellStyle name="Normal 15 3 6 2 3 2" xfId="5716" xr:uid="{00000000-0005-0000-0000-00008D060000}"/>
    <cellStyle name="Normal 15 3 6 2 4" xfId="3908" xr:uid="{00000000-0005-0000-0000-00008E060000}"/>
    <cellStyle name="Normal 15 3 6 3" xfId="1403" xr:uid="{00000000-0005-0000-0000-00008F060000}"/>
    <cellStyle name="Normal 15 3 6 3 2" xfId="4361" xr:uid="{00000000-0005-0000-0000-000090060000}"/>
    <cellStyle name="Normal 15 3 6 4" xfId="2306" xr:uid="{00000000-0005-0000-0000-000091060000}"/>
    <cellStyle name="Normal 15 3 6 4 2" xfId="5264" xr:uid="{00000000-0005-0000-0000-000092060000}"/>
    <cellStyle name="Normal 15 3 6 5" xfId="3456" xr:uid="{00000000-0005-0000-0000-000093060000}"/>
    <cellStyle name="Normal 15 3 7" xfId="723" xr:uid="{00000000-0005-0000-0000-000094060000}"/>
    <cellStyle name="Normal 15 3 7 2" xfId="1629" xr:uid="{00000000-0005-0000-0000-000095060000}"/>
    <cellStyle name="Normal 15 3 7 2 2" xfId="4587" xr:uid="{00000000-0005-0000-0000-000096060000}"/>
    <cellStyle name="Normal 15 3 7 3" xfId="2532" xr:uid="{00000000-0005-0000-0000-000097060000}"/>
    <cellStyle name="Normal 15 3 7 3 2" xfId="5490" xr:uid="{00000000-0005-0000-0000-000098060000}"/>
    <cellStyle name="Normal 15 3 7 4" xfId="3682" xr:uid="{00000000-0005-0000-0000-000099060000}"/>
    <cellStyle name="Normal 15 3 8" xfId="1177" xr:uid="{00000000-0005-0000-0000-00009A060000}"/>
    <cellStyle name="Normal 15 3 8 2" xfId="4135" xr:uid="{00000000-0005-0000-0000-00009B060000}"/>
    <cellStyle name="Normal 15 3 9" xfId="2080" xr:uid="{00000000-0005-0000-0000-00009C060000}"/>
    <cellStyle name="Normal 15 3 9 2" xfId="5038" xr:uid="{00000000-0005-0000-0000-00009D060000}"/>
    <cellStyle name="Normal 15 4" xfId="273" xr:uid="{00000000-0005-0000-0000-00009E060000}"/>
    <cellStyle name="Normal 15 4 10" xfId="2929" xr:uid="{00000000-0005-0000-0000-00009F060000}"/>
    <cellStyle name="Normal 15 4 10 2" xfId="3041" xr:uid="{00000000-0005-0000-0000-0000A0060000}"/>
    <cellStyle name="Normal 15 4 10 2 2" xfId="5950" xr:uid="{00000000-0005-0000-0000-0000A1060000}"/>
    <cellStyle name="Normal 15 4 10 3" xfId="3059" xr:uid="{00000000-0005-0000-0000-0000A2060000}"/>
    <cellStyle name="Normal 15 4 10 3 2" xfId="3126" xr:uid="{00000000-0005-0000-0000-0000A3060000}"/>
    <cellStyle name="Normal 15 4 10 3 2 2" xfId="6048" xr:uid="{00000000-0005-0000-0000-0000A4060000}"/>
    <cellStyle name="Normal 15 4 10 3 3" xfId="5967" xr:uid="{00000000-0005-0000-0000-0000A5060000}"/>
    <cellStyle name="Normal 15 4 10 3 4" xfId="6041" xr:uid="{00000000-0005-0000-0000-0000A6060000}"/>
    <cellStyle name="Normal 15 4 10 3 5" xfId="6106" xr:uid="{00000000-0005-0000-0000-0000A7060000}"/>
    <cellStyle name="Normal 15 4 10 3 6" xfId="6126" xr:uid="{00000000-0005-0000-0000-0000A8060000}"/>
    <cellStyle name="Normal 15 4 10 4" xfId="3120" xr:uid="{00000000-0005-0000-0000-0000A9060000}"/>
    <cellStyle name="Normal 15 4 10 4 2" xfId="3127" xr:uid="{00000000-0005-0000-0000-0000AA060000}"/>
    <cellStyle name="Normal 15 4 10 4 3" xfId="6028" xr:uid="{00000000-0005-0000-0000-0000AB060000}"/>
    <cellStyle name="Normal 15 4 10 4 4" xfId="6042" xr:uid="{00000000-0005-0000-0000-0000AC060000}"/>
    <cellStyle name="Normal 15 4 10 5" xfId="5883" xr:uid="{00000000-0005-0000-0000-0000AD060000}"/>
    <cellStyle name="Normal 15 4 10 6" xfId="6101" xr:uid="{00000000-0005-0000-0000-0000AE060000}"/>
    <cellStyle name="Normal 15 4 11" xfId="2946" xr:uid="{00000000-0005-0000-0000-0000AF060000}"/>
    <cellStyle name="Normal 15 4 11 2" xfId="3104" xr:uid="{00000000-0005-0000-0000-0000B0060000}"/>
    <cellStyle name="Normal 15 4 11 2 2" xfId="6012" xr:uid="{00000000-0005-0000-0000-0000B1060000}"/>
    <cellStyle name="Normal 15 4 11 3" xfId="5900" xr:uid="{00000000-0005-0000-0000-0000B2060000}"/>
    <cellStyle name="Normal 15 4 12" xfId="3040" xr:uid="{00000000-0005-0000-0000-0000B3060000}"/>
    <cellStyle name="Normal 15 4 12 2" xfId="5949" xr:uid="{00000000-0005-0000-0000-0000B4060000}"/>
    <cellStyle name="Normal 15 4 13" xfId="3062" xr:uid="{00000000-0005-0000-0000-0000B5060000}"/>
    <cellStyle name="Normal 15 4 13 2" xfId="5970" xr:uid="{00000000-0005-0000-0000-0000B6060000}"/>
    <cellStyle name="Normal 15 4 13 3" xfId="6107" xr:uid="{00000000-0005-0000-0000-0000B7060000}"/>
    <cellStyle name="Normal 15 4 14" xfId="3070" xr:uid="{00000000-0005-0000-0000-0000B8060000}"/>
    <cellStyle name="Normal 15 4 14 2" xfId="5978" xr:uid="{00000000-0005-0000-0000-0000B9060000}"/>
    <cellStyle name="Normal 15 4 14 3" xfId="6038" xr:uid="{00000000-0005-0000-0000-0000BA060000}"/>
    <cellStyle name="Normal 15 4 14 4" xfId="6163" xr:uid="{00000000-0005-0000-0000-0000BB060000}"/>
    <cellStyle name="Normal 15 4 15" xfId="3124" xr:uid="{00000000-0005-0000-0000-0000BC060000}"/>
    <cellStyle name="Normal 15 4 15 2" xfId="6047" xr:uid="{00000000-0005-0000-0000-0000BD060000}"/>
    <cellStyle name="Normal 15 4 16" xfId="3239" xr:uid="{00000000-0005-0000-0000-0000BE060000}"/>
    <cellStyle name="Normal 15 4 17" xfId="6032" xr:uid="{00000000-0005-0000-0000-0000BF060000}"/>
    <cellStyle name="Normal 15 4 18" xfId="6100" xr:uid="{00000000-0005-0000-0000-0000C0060000}"/>
    <cellStyle name="Normal 15 4 19" xfId="6157" xr:uid="{00000000-0005-0000-0000-0000C1060000}"/>
    <cellStyle name="Normal 15 4 2" xfId="387" xr:uid="{00000000-0005-0000-0000-0000C2060000}"/>
    <cellStyle name="Normal 15 4 2 2" xfId="616" xr:uid="{00000000-0005-0000-0000-0000C3060000}"/>
    <cellStyle name="Normal 15 4 2 2 2" xfId="1070" xr:uid="{00000000-0005-0000-0000-0000C4060000}"/>
    <cellStyle name="Normal 15 4 2 2 2 2" xfId="1976" xr:uid="{00000000-0005-0000-0000-0000C5060000}"/>
    <cellStyle name="Normal 15 4 2 2 2 2 2" xfId="4934" xr:uid="{00000000-0005-0000-0000-0000C6060000}"/>
    <cellStyle name="Normal 15 4 2 2 2 3" xfId="2879" xr:uid="{00000000-0005-0000-0000-0000C7060000}"/>
    <cellStyle name="Normal 15 4 2 2 2 3 2" xfId="5837" xr:uid="{00000000-0005-0000-0000-0000C8060000}"/>
    <cellStyle name="Normal 15 4 2 2 2 4" xfId="4029" xr:uid="{00000000-0005-0000-0000-0000C9060000}"/>
    <cellStyle name="Normal 15 4 2 2 3" xfId="1524" xr:uid="{00000000-0005-0000-0000-0000CA060000}"/>
    <cellStyle name="Normal 15 4 2 2 3 2" xfId="4482" xr:uid="{00000000-0005-0000-0000-0000CB060000}"/>
    <cellStyle name="Normal 15 4 2 2 4" xfId="2427" xr:uid="{00000000-0005-0000-0000-0000CC060000}"/>
    <cellStyle name="Normal 15 4 2 2 4 2" xfId="5385" xr:uid="{00000000-0005-0000-0000-0000CD060000}"/>
    <cellStyle name="Normal 15 4 2 2 5" xfId="3577" xr:uid="{00000000-0005-0000-0000-0000CE060000}"/>
    <cellStyle name="Normal 15 4 2 3" xfId="844" xr:uid="{00000000-0005-0000-0000-0000CF060000}"/>
    <cellStyle name="Normal 15 4 2 3 2" xfId="1750" xr:uid="{00000000-0005-0000-0000-0000D0060000}"/>
    <cellStyle name="Normal 15 4 2 3 2 2" xfId="4708" xr:uid="{00000000-0005-0000-0000-0000D1060000}"/>
    <cellStyle name="Normal 15 4 2 3 3" xfId="2653" xr:uid="{00000000-0005-0000-0000-0000D2060000}"/>
    <cellStyle name="Normal 15 4 2 3 3 2" xfId="5611" xr:uid="{00000000-0005-0000-0000-0000D3060000}"/>
    <cellStyle name="Normal 15 4 2 3 4" xfId="3803" xr:uid="{00000000-0005-0000-0000-0000D4060000}"/>
    <cellStyle name="Normal 15 4 2 4" xfId="1298" xr:uid="{00000000-0005-0000-0000-0000D5060000}"/>
    <cellStyle name="Normal 15 4 2 4 2" xfId="4256" xr:uid="{00000000-0005-0000-0000-0000D6060000}"/>
    <cellStyle name="Normal 15 4 2 5" xfId="2201" xr:uid="{00000000-0005-0000-0000-0000D7060000}"/>
    <cellStyle name="Normal 15 4 2 5 2" xfId="5159" xr:uid="{00000000-0005-0000-0000-0000D8060000}"/>
    <cellStyle name="Normal 15 4 2 6" xfId="3351" xr:uid="{00000000-0005-0000-0000-0000D9060000}"/>
    <cellStyle name="Normal 15 4 20" xfId="6177" xr:uid="{0408F5EB-F83D-438A-8E7E-B0BD8C07B22E}"/>
    <cellStyle name="Normal 15 4 3" xfId="504" xr:uid="{00000000-0005-0000-0000-0000DA060000}"/>
    <cellStyle name="Normal 15 4 3 2" xfId="958" xr:uid="{00000000-0005-0000-0000-0000DB060000}"/>
    <cellStyle name="Normal 15 4 3 2 2" xfId="1864" xr:uid="{00000000-0005-0000-0000-0000DC060000}"/>
    <cellStyle name="Normal 15 4 3 2 2 2" xfId="4822" xr:uid="{00000000-0005-0000-0000-0000DD060000}"/>
    <cellStyle name="Normal 15 4 3 2 3" xfId="2767" xr:uid="{00000000-0005-0000-0000-0000DE060000}"/>
    <cellStyle name="Normal 15 4 3 2 3 2" xfId="5725" xr:uid="{00000000-0005-0000-0000-0000DF060000}"/>
    <cellStyle name="Normal 15 4 3 2 4" xfId="3917" xr:uid="{00000000-0005-0000-0000-0000E0060000}"/>
    <cellStyle name="Normal 15 4 3 3" xfId="1412" xr:uid="{00000000-0005-0000-0000-0000E1060000}"/>
    <cellStyle name="Normal 15 4 3 3 2" xfId="4370" xr:uid="{00000000-0005-0000-0000-0000E2060000}"/>
    <cellStyle name="Normal 15 4 3 4" xfId="2315" xr:uid="{00000000-0005-0000-0000-0000E3060000}"/>
    <cellStyle name="Normal 15 4 3 4 2" xfId="5273" xr:uid="{00000000-0005-0000-0000-0000E4060000}"/>
    <cellStyle name="Normal 15 4 3 5" xfId="3465" xr:uid="{00000000-0005-0000-0000-0000E5060000}"/>
    <cellStyle name="Normal 15 4 4" xfId="732" xr:uid="{00000000-0005-0000-0000-0000E6060000}"/>
    <cellStyle name="Normal 15 4 4 2" xfId="1638" xr:uid="{00000000-0005-0000-0000-0000E7060000}"/>
    <cellStyle name="Normal 15 4 4 2 2" xfId="4596" xr:uid="{00000000-0005-0000-0000-0000E8060000}"/>
    <cellStyle name="Normal 15 4 4 3" xfId="2541" xr:uid="{00000000-0005-0000-0000-0000E9060000}"/>
    <cellStyle name="Normal 15 4 4 3 2" xfId="5499" xr:uid="{00000000-0005-0000-0000-0000EA060000}"/>
    <cellStyle name="Normal 15 4 4 4" xfId="3691" xr:uid="{00000000-0005-0000-0000-0000EB060000}"/>
    <cellStyle name="Normal 15 4 5" xfId="1186" xr:uid="{00000000-0005-0000-0000-0000EC060000}"/>
    <cellStyle name="Normal 15 4 5 2" xfId="4144" xr:uid="{00000000-0005-0000-0000-0000ED060000}"/>
    <cellStyle name="Normal 15 4 6" xfId="2089" xr:uid="{00000000-0005-0000-0000-0000EE060000}"/>
    <cellStyle name="Normal 15 4 6 2" xfId="5047" xr:uid="{00000000-0005-0000-0000-0000EF060000}"/>
    <cellStyle name="Normal 15 4 7" xfId="2914" xr:uid="{00000000-0005-0000-0000-0000F0060000}"/>
    <cellStyle name="Normal 15 4 7 2" xfId="3075" xr:uid="{00000000-0005-0000-0000-0000F1060000}"/>
    <cellStyle name="Normal 15 4 7 2 2" xfId="5983" xr:uid="{00000000-0005-0000-0000-0000F2060000}"/>
    <cellStyle name="Normal 15 4 7 3" xfId="5872" xr:uid="{00000000-0005-0000-0000-0000F3060000}"/>
    <cellStyle name="Normal 15 4 7 4" xfId="6039" xr:uid="{00000000-0005-0000-0000-0000F4060000}"/>
    <cellStyle name="Normal 15 4 7 5" xfId="6164" xr:uid="{00000000-0005-0000-0000-0000F5060000}"/>
    <cellStyle name="Normal 15 4 8" xfId="2918" xr:uid="{00000000-0005-0000-0000-0000F6060000}"/>
    <cellStyle name="Normal 15 4 8 2" xfId="5876" xr:uid="{00000000-0005-0000-0000-0000F7060000}"/>
    <cellStyle name="Normal 15 4 9" xfId="2923" xr:uid="{00000000-0005-0000-0000-0000F8060000}"/>
    <cellStyle name="Normal 15 4 9 2" xfId="3065" xr:uid="{00000000-0005-0000-0000-0000F9060000}"/>
    <cellStyle name="Normal 15 4 9 2 2" xfId="5973" xr:uid="{00000000-0005-0000-0000-0000FA060000}"/>
    <cellStyle name="Normal 15 4 9 3" xfId="3118" xr:uid="{00000000-0005-0000-0000-0000FB060000}"/>
    <cellStyle name="Normal 15 4 9 3 2" xfId="6026" xr:uid="{00000000-0005-0000-0000-0000FC060000}"/>
    <cellStyle name="Normal 15 4 9 4" xfId="5880" xr:uid="{00000000-0005-0000-0000-0000FD060000}"/>
    <cellStyle name="Normal 15 5" xfId="277" xr:uid="{00000000-0005-0000-0000-0000FE060000}"/>
    <cellStyle name="Normal 15 5 10" xfId="3243" xr:uid="{00000000-0005-0000-0000-0000FF060000}"/>
    <cellStyle name="Normal 15 5 2" xfId="391" xr:uid="{00000000-0005-0000-0000-000000070000}"/>
    <cellStyle name="Normal 15 5 2 2" xfId="620" xr:uid="{00000000-0005-0000-0000-000001070000}"/>
    <cellStyle name="Normal 15 5 2 2 2" xfId="1074" xr:uid="{00000000-0005-0000-0000-000002070000}"/>
    <cellStyle name="Normal 15 5 2 2 2 2" xfId="1980" xr:uid="{00000000-0005-0000-0000-000003070000}"/>
    <cellStyle name="Normal 15 5 2 2 2 2 2" xfId="4938" xr:uid="{00000000-0005-0000-0000-000004070000}"/>
    <cellStyle name="Normal 15 5 2 2 2 3" xfId="2883" xr:uid="{00000000-0005-0000-0000-000005070000}"/>
    <cellStyle name="Normal 15 5 2 2 2 3 2" xfId="5841" xr:uid="{00000000-0005-0000-0000-000006070000}"/>
    <cellStyle name="Normal 15 5 2 2 2 4" xfId="4033" xr:uid="{00000000-0005-0000-0000-000007070000}"/>
    <cellStyle name="Normal 15 5 2 2 3" xfId="1528" xr:uid="{00000000-0005-0000-0000-000008070000}"/>
    <cellStyle name="Normal 15 5 2 2 3 2" xfId="4486" xr:uid="{00000000-0005-0000-0000-000009070000}"/>
    <cellStyle name="Normal 15 5 2 2 4" xfId="2431" xr:uid="{00000000-0005-0000-0000-00000A070000}"/>
    <cellStyle name="Normal 15 5 2 2 4 2" xfId="5389" xr:uid="{00000000-0005-0000-0000-00000B070000}"/>
    <cellStyle name="Normal 15 5 2 2 5" xfId="3581" xr:uid="{00000000-0005-0000-0000-00000C070000}"/>
    <cellStyle name="Normal 15 5 2 3" xfId="848" xr:uid="{00000000-0005-0000-0000-00000D070000}"/>
    <cellStyle name="Normal 15 5 2 3 2" xfId="1754" xr:uid="{00000000-0005-0000-0000-00000E070000}"/>
    <cellStyle name="Normal 15 5 2 3 2 2" xfId="4712" xr:uid="{00000000-0005-0000-0000-00000F070000}"/>
    <cellStyle name="Normal 15 5 2 3 3" xfId="2657" xr:uid="{00000000-0005-0000-0000-000010070000}"/>
    <cellStyle name="Normal 15 5 2 3 3 2" xfId="5615" xr:uid="{00000000-0005-0000-0000-000011070000}"/>
    <cellStyle name="Normal 15 5 2 3 4" xfId="3807" xr:uid="{00000000-0005-0000-0000-000012070000}"/>
    <cellStyle name="Normal 15 5 2 4" xfId="1302" xr:uid="{00000000-0005-0000-0000-000013070000}"/>
    <cellStyle name="Normal 15 5 2 4 2" xfId="4260" xr:uid="{00000000-0005-0000-0000-000014070000}"/>
    <cellStyle name="Normal 15 5 2 5" xfId="2205" xr:uid="{00000000-0005-0000-0000-000015070000}"/>
    <cellStyle name="Normal 15 5 2 5 2" xfId="5163" xr:uid="{00000000-0005-0000-0000-000016070000}"/>
    <cellStyle name="Normal 15 5 2 6" xfId="3355" xr:uid="{00000000-0005-0000-0000-000017070000}"/>
    <cellStyle name="Normal 15 5 3" xfId="508" xr:uid="{00000000-0005-0000-0000-000018070000}"/>
    <cellStyle name="Normal 15 5 3 2" xfId="962" xr:uid="{00000000-0005-0000-0000-000019070000}"/>
    <cellStyle name="Normal 15 5 3 2 2" xfId="1868" xr:uid="{00000000-0005-0000-0000-00001A070000}"/>
    <cellStyle name="Normal 15 5 3 2 2 2" xfId="4826" xr:uid="{00000000-0005-0000-0000-00001B070000}"/>
    <cellStyle name="Normal 15 5 3 2 3" xfId="2771" xr:uid="{00000000-0005-0000-0000-00001C070000}"/>
    <cellStyle name="Normal 15 5 3 2 3 2" xfId="5729" xr:uid="{00000000-0005-0000-0000-00001D070000}"/>
    <cellStyle name="Normal 15 5 3 2 4" xfId="3921" xr:uid="{00000000-0005-0000-0000-00001E070000}"/>
    <cellStyle name="Normal 15 5 3 3" xfId="1416" xr:uid="{00000000-0005-0000-0000-00001F070000}"/>
    <cellStyle name="Normal 15 5 3 3 2" xfId="4374" xr:uid="{00000000-0005-0000-0000-000020070000}"/>
    <cellStyle name="Normal 15 5 3 4" xfId="2319" xr:uid="{00000000-0005-0000-0000-000021070000}"/>
    <cellStyle name="Normal 15 5 3 4 2" xfId="5277" xr:uid="{00000000-0005-0000-0000-000022070000}"/>
    <cellStyle name="Normal 15 5 3 5" xfId="3469" xr:uid="{00000000-0005-0000-0000-000023070000}"/>
    <cellStyle name="Normal 15 5 4" xfId="736" xr:uid="{00000000-0005-0000-0000-000024070000}"/>
    <cellStyle name="Normal 15 5 4 2" xfId="1642" xr:uid="{00000000-0005-0000-0000-000025070000}"/>
    <cellStyle name="Normal 15 5 4 2 2" xfId="4600" xr:uid="{00000000-0005-0000-0000-000026070000}"/>
    <cellStyle name="Normal 15 5 4 3" xfId="2545" xr:uid="{00000000-0005-0000-0000-000027070000}"/>
    <cellStyle name="Normal 15 5 4 3 2" xfId="5503" xr:uid="{00000000-0005-0000-0000-000028070000}"/>
    <cellStyle name="Normal 15 5 4 4" xfId="3695" xr:uid="{00000000-0005-0000-0000-000029070000}"/>
    <cellStyle name="Normal 15 5 5" xfId="1190" xr:uid="{00000000-0005-0000-0000-00002A070000}"/>
    <cellStyle name="Normal 15 5 5 2" xfId="4148" xr:uid="{00000000-0005-0000-0000-00002B070000}"/>
    <cellStyle name="Normal 15 5 6" xfId="2093" xr:uid="{00000000-0005-0000-0000-00002C070000}"/>
    <cellStyle name="Normal 15 5 6 2" xfId="5051" xr:uid="{00000000-0005-0000-0000-00002D070000}"/>
    <cellStyle name="Normal 15 5 7" xfId="2937" xr:uid="{00000000-0005-0000-0000-00002E070000}"/>
    <cellStyle name="Normal 15 5 7 2" xfId="3092" xr:uid="{00000000-0005-0000-0000-00002F070000}"/>
    <cellStyle name="Normal 15 5 7 2 2" xfId="6000" xr:uid="{00000000-0005-0000-0000-000030070000}"/>
    <cellStyle name="Normal 15 5 7 2 3" xfId="6123" xr:uid="{00000000-0005-0000-0000-000031070000}"/>
    <cellStyle name="Normal 15 5 7 3" xfId="5891" xr:uid="{00000000-0005-0000-0000-000032070000}"/>
    <cellStyle name="Normal 15 5 8" xfId="3090" xr:uid="{00000000-0005-0000-0000-000033070000}"/>
    <cellStyle name="Normal 15 5 8 2" xfId="5998" xr:uid="{00000000-0005-0000-0000-000034070000}"/>
    <cellStyle name="Normal 15 5 9" xfId="3113" xr:uid="{00000000-0005-0000-0000-000035070000}"/>
    <cellStyle name="Normal 15 5 9 2" xfId="6021" xr:uid="{00000000-0005-0000-0000-000036070000}"/>
    <cellStyle name="Normal 15 6" xfId="282" xr:uid="{00000000-0005-0000-0000-000037070000}"/>
    <cellStyle name="Normal 15 6 10" xfId="6118" xr:uid="{00000000-0005-0000-0000-000038070000}"/>
    <cellStyle name="Normal 15 6 2" xfId="396" xr:uid="{00000000-0005-0000-0000-000039070000}"/>
    <cellStyle name="Normal 15 6 2 2" xfId="625" xr:uid="{00000000-0005-0000-0000-00003A070000}"/>
    <cellStyle name="Normal 15 6 2 2 2" xfId="1079" xr:uid="{00000000-0005-0000-0000-00003B070000}"/>
    <cellStyle name="Normal 15 6 2 2 2 2" xfId="1985" xr:uid="{00000000-0005-0000-0000-00003C070000}"/>
    <cellStyle name="Normal 15 6 2 2 2 2 2" xfId="4943" xr:uid="{00000000-0005-0000-0000-00003D070000}"/>
    <cellStyle name="Normal 15 6 2 2 2 3" xfId="2888" xr:uid="{00000000-0005-0000-0000-00003E070000}"/>
    <cellStyle name="Normal 15 6 2 2 2 3 2" xfId="5846" xr:uid="{00000000-0005-0000-0000-00003F070000}"/>
    <cellStyle name="Normal 15 6 2 2 2 4" xfId="4038" xr:uid="{00000000-0005-0000-0000-000040070000}"/>
    <cellStyle name="Normal 15 6 2 2 3" xfId="1533" xr:uid="{00000000-0005-0000-0000-000041070000}"/>
    <cellStyle name="Normal 15 6 2 2 3 2" xfId="4491" xr:uid="{00000000-0005-0000-0000-000042070000}"/>
    <cellStyle name="Normal 15 6 2 2 4" xfId="2436" xr:uid="{00000000-0005-0000-0000-000043070000}"/>
    <cellStyle name="Normal 15 6 2 2 4 2" xfId="5394" xr:uid="{00000000-0005-0000-0000-000044070000}"/>
    <cellStyle name="Normal 15 6 2 2 5" xfId="3586" xr:uid="{00000000-0005-0000-0000-000045070000}"/>
    <cellStyle name="Normal 15 6 2 3" xfId="853" xr:uid="{00000000-0005-0000-0000-000046070000}"/>
    <cellStyle name="Normal 15 6 2 3 2" xfId="1759" xr:uid="{00000000-0005-0000-0000-000047070000}"/>
    <cellStyle name="Normal 15 6 2 3 2 2" xfId="4717" xr:uid="{00000000-0005-0000-0000-000048070000}"/>
    <cellStyle name="Normal 15 6 2 3 3" xfId="2662" xr:uid="{00000000-0005-0000-0000-000049070000}"/>
    <cellStyle name="Normal 15 6 2 3 3 2" xfId="5620" xr:uid="{00000000-0005-0000-0000-00004A070000}"/>
    <cellStyle name="Normal 15 6 2 3 4" xfId="3812" xr:uid="{00000000-0005-0000-0000-00004B070000}"/>
    <cellStyle name="Normal 15 6 2 4" xfId="1307" xr:uid="{00000000-0005-0000-0000-00004C070000}"/>
    <cellStyle name="Normal 15 6 2 4 2" xfId="4265" xr:uid="{00000000-0005-0000-0000-00004D070000}"/>
    <cellStyle name="Normal 15 6 2 5" xfId="2210" xr:uid="{00000000-0005-0000-0000-00004E070000}"/>
    <cellStyle name="Normal 15 6 2 5 2" xfId="5168" xr:uid="{00000000-0005-0000-0000-00004F070000}"/>
    <cellStyle name="Normal 15 6 2 6" xfId="3360" xr:uid="{00000000-0005-0000-0000-000050070000}"/>
    <cellStyle name="Normal 15 6 3" xfId="513" xr:uid="{00000000-0005-0000-0000-000051070000}"/>
    <cellStyle name="Normal 15 6 3 2" xfId="967" xr:uid="{00000000-0005-0000-0000-000052070000}"/>
    <cellStyle name="Normal 15 6 3 2 2" xfId="1873" xr:uid="{00000000-0005-0000-0000-000053070000}"/>
    <cellStyle name="Normal 15 6 3 2 2 2" xfId="4831" xr:uid="{00000000-0005-0000-0000-000054070000}"/>
    <cellStyle name="Normal 15 6 3 2 3" xfId="2776" xr:uid="{00000000-0005-0000-0000-000055070000}"/>
    <cellStyle name="Normal 15 6 3 2 3 2" xfId="5734" xr:uid="{00000000-0005-0000-0000-000056070000}"/>
    <cellStyle name="Normal 15 6 3 2 4" xfId="3926" xr:uid="{00000000-0005-0000-0000-000057070000}"/>
    <cellStyle name="Normal 15 6 3 3" xfId="1421" xr:uid="{00000000-0005-0000-0000-000058070000}"/>
    <cellStyle name="Normal 15 6 3 3 2" xfId="4379" xr:uid="{00000000-0005-0000-0000-000059070000}"/>
    <cellStyle name="Normal 15 6 3 4" xfId="2324" xr:uid="{00000000-0005-0000-0000-00005A070000}"/>
    <cellStyle name="Normal 15 6 3 4 2" xfId="5282" xr:uid="{00000000-0005-0000-0000-00005B070000}"/>
    <cellStyle name="Normal 15 6 3 5" xfId="3474" xr:uid="{00000000-0005-0000-0000-00005C070000}"/>
    <cellStyle name="Normal 15 6 4" xfId="741" xr:uid="{00000000-0005-0000-0000-00005D070000}"/>
    <cellStyle name="Normal 15 6 4 2" xfId="1647" xr:uid="{00000000-0005-0000-0000-00005E070000}"/>
    <cellStyle name="Normal 15 6 4 2 2" xfId="4605" xr:uid="{00000000-0005-0000-0000-00005F070000}"/>
    <cellStyle name="Normal 15 6 4 3" xfId="2550" xr:uid="{00000000-0005-0000-0000-000060070000}"/>
    <cellStyle name="Normal 15 6 4 3 2" xfId="5508" xr:uid="{00000000-0005-0000-0000-000061070000}"/>
    <cellStyle name="Normal 15 6 4 4" xfId="3700" xr:uid="{00000000-0005-0000-0000-000062070000}"/>
    <cellStyle name="Normal 15 6 5" xfId="1195" xr:uid="{00000000-0005-0000-0000-000063070000}"/>
    <cellStyle name="Normal 15 6 5 2" xfId="4153" xr:uid="{00000000-0005-0000-0000-000064070000}"/>
    <cellStyle name="Normal 15 6 6" xfId="2098" xr:uid="{00000000-0005-0000-0000-000065070000}"/>
    <cellStyle name="Normal 15 6 6 2" xfId="5056" xr:uid="{00000000-0005-0000-0000-000066070000}"/>
    <cellStyle name="Normal 15 6 7" xfId="2940" xr:uid="{00000000-0005-0000-0000-000067070000}"/>
    <cellStyle name="Normal 15 6 7 2" xfId="3087" xr:uid="{00000000-0005-0000-0000-000068070000}"/>
    <cellStyle name="Normal 15 6 7 2 2" xfId="5995" xr:uid="{00000000-0005-0000-0000-000069070000}"/>
    <cellStyle name="Normal 15 6 7 3" xfId="5894" xr:uid="{00000000-0005-0000-0000-00006A070000}"/>
    <cellStyle name="Normal 15 6 7 4" xfId="6119" xr:uid="{00000000-0005-0000-0000-00006B070000}"/>
    <cellStyle name="Normal 15 6 8" xfId="3085" xr:uid="{00000000-0005-0000-0000-00006C070000}"/>
    <cellStyle name="Normal 15 6 8 2" xfId="5993" xr:uid="{00000000-0005-0000-0000-00006D070000}"/>
    <cellStyle name="Normal 15 6 9" xfId="3248" xr:uid="{00000000-0005-0000-0000-00006E070000}"/>
    <cellStyle name="Normal 15 7" xfId="289" xr:uid="{00000000-0005-0000-0000-00006F070000}"/>
    <cellStyle name="Normal 15 7 2" xfId="403" xr:uid="{00000000-0005-0000-0000-000070070000}"/>
    <cellStyle name="Normal 15 7 2 2" xfId="632" xr:uid="{00000000-0005-0000-0000-000071070000}"/>
    <cellStyle name="Normal 15 7 2 2 2" xfId="1086" xr:uid="{00000000-0005-0000-0000-000072070000}"/>
    <cellStyle name="Normal 15 7 2 2 2 2" xfId="1992" xr:uid="{00000000-0005-0000-0000-000073070000}"/>
    <cellStyle name="Normal 15 7 2 2 2 2 2" xfId="4950" xr:uid="{00000000-0005-0000-0000-000074070000}"/>
    <cellStyle name="Normal 15 7 2 2 2 3" xfId="2895" xr:uid="{00000000-0005-0000-0000-000075070000}"/>
    <cellStyle name="Normal 15 7 2 2 2 3 2" xfId="5853" xr:uid="{00000000-0005-0000-0000-000076070000}"/>
    <cellStyle name="Normal 15 7 2 2 2 4" xfId="4045" xr:uid="{00000000-0005-0000-0000-000077070000}"/>
    <cellStyle name="Normal 15 7 2 2 3" xfId="1540" xr:uid="{00000000-0005-0000-0000-000078070000}"/>
    <cellStyle name="Normal 15 7 2 2 3 2" xfId="4498" xr:uid="{00000000-0005-0000-0000-000079070000}"/>
    <cellStyle name="Normal 15 7 2 2 4" xfId="2443" xr:uid="{00000000-0005-0000-0000-00007A070000}"/>
    <cellStyle name="Normal 15 7 2 2 4 2" xfId="5401" xr:uid="{00000000-0005-0000-0000-00007B070000}"/>
    <cellStyle name="Normal 15 7 2 2 5" xfId="3593" xr:uid="{00000000-0005-0000-0000-00007C070000}"/>
    <cellStyle name="Normal 15 7 2 3" xfId="860" xr:uid="{00000000-0005-0000-0000-00007D070000}"/>
    <cellStyle name="Normal 15 7 2 3 2" xfId="1766" xr:uid="{00000000-0005-0000-0000-00007E070000}"/>
    <cellStyle name="Normal 15 7 2 3 2 2" xfId="4724" xr:uid="{00000000-0005-0000-0000-00007F070000}"/>
    <cellStyle name="Normal 15 7 2 3 3" xfId="2669" xr:uid="{00000000-0005-0000-0000-000080070000}"/>
    <cellStyle name="Normal 15 7 2 3 3 2" xfId="5627" xr:uid="{00000000-0005-0000-0000-000081070000}"/>
    <cellStyle name="Normal 15 7 2 3 4" xfId="3819" xr:uid="{00000000-0005-0000-0000-000082070000}"/>
    <cellStyle name="Normal 15 7 2 4" xfId="1314" xr:uid="{00000000-0005-0000-0000-000083070000}"/>
    <cellStyle name="Normal 15 7 2 4 2" xfId="4272" xr:uid="{00000000-0005-0000-0000-000084070000}"/>
    <cellStyle name="Normal 15 7 2 5" xfId="2217" xr:uid="{00000000-0005-0000-0000-000085070000}"/>
    <cellStyle name="Normal 15 7 2 5 2" xfId="5175" xr:uid="{00000000-0005-0000-0000-000086070000}"/>
    <cellStyle name="Normal 15 7 2 6" xfId="3367" xr:uid="{00000000-0005-0000-0000-000087070000}"/>
    <cellStyle name="Normal 15 7 3" xfId="520" xr:uid="{00000000-0005-0000-0000-000088070000}"/>
    <cellStyle name="Normal 15 7 3 2" xfId="974" xr:uid="{00000000-0005-0000-0000-000089070000}"/>
    <cellStyle name="Normal 15 7 3 2 2" xfId="1880" xr:uid="{00000000-0005-0000-0000-00008A070000}"/>
    <cellStyle name="Normal 15 7 3 2 2 2" xfId="4838" xr:uid="{00000000-0005-0000-0000-00008B070000}"/>
    <cellStyle name="Normal 15 7 3 2 3" xfId="2783" xr:uid="{00000000-0005-0000-0000-00008C070000}"/>
    <cellStyle name="Normal 15 7 3 2 3 2" xfId="5741" xr:uid="{00000000-0005-0000-0000-00008D070000}"/>
    <cellStyle name="Normal 15 7 3 2 4" xfId="3933" xr:uid="{00000000-0005-0000-0000-00008E070000}"/>
    <cellStyle name="Normal 15 7 3 3" xfId="1428" xr:uid="{00000000-0005-0000-0000-00008F070000}"/>
    <cellStyle name="Normal 15 7 3 3 2" xfId="4386" xr:uid="{00000000-0005-0000-0000-000090070000}"/>
    <cellStyle name="Normal 15 7 3 4" xfId="2331" xr:uid="{00000000-0005-0000-0000-000091070000}"/>
    <cellStyle name="Normal 15 7 3 4 2" xfId="5289" xr:uid="{00000000-0005-0000-0000-000092070000}"/>
    <cellStyle name="Normal 15 7 3 5" xfId="3481" xr:uid="{00000000-0005-0000-0000-000093070000}"/>
    <cellStyle name="Normal 15 7 4" xfId="748" xr:uid="{00000000-0005-0000-0000-000094070000}"/>
    <cellStyle name="Normal 15 7 4 2" xfId="1654" xr:uid="{00000000-0005-0000-0000-000095070000}"/>
    <cellStyle name="Normal 15 7 4 2 2" xfId="4612" xr:uid="{00000000-0005-0000-0000-000096070000}"/>
    <cellStyle name="Normal 15 7 4 3" xfId="2557" xr:uid="{00000000-0005-0000-0000-000097070000}"/>
    <cellStyle name="Normal 15 7 4 3 2" xfId="5515" xr:uid="{00000000-0005-0000-0000-000098070000}"/>
    <cellStyle name="Normal 15 7 4 4" xfId="3707" xr:uid="{00000000-0005-0000-0000-000099070000}"/>
    <cellStyle name="Normal 15 7 5" xfId="1202" xr:uid="{00000000-0005-0000-0000-00009A070000}"/>
    <cellStyle name="Normal 15 7 5 2" xfId="4160" xr:uid="{00000000-0005-0000-0000-00009B070000}"/>
    <cellStyle name="Normal 15 7 6" xfId="2105" xr:uid="{00000000-0005-0000-0000-00009C070000}"/>
    <cellStyle name="Normal 15 7 6 2" xfId="5063" xr:uid="{00000000-0005-0000-0000-00009D070000}"/>
    <cellStyle name="Normal 15 7 7" xfId="2915" xr:uid="{00000000-0005-0000-0000-00009E070000}"/>
    <cellStyle name="Normal 15 7 7 2" xfId="5873" xr:uid="{00000000-0005-0000-0000-00009F070000}"/>
    <cellStyle name="Normal 15 7 8" xfId="2919" xr:uid="{00000000-0005-0000-0000-0000A0070000}"/>
    <cellStyle name="Normal 15 7 8 2" xfId="5877" xr:uid="{00000000-0005-0000-0000-0000A1070000}"/>
    <cellStyle name="Normal 15 7 9" xfId="3255" xr:uid="{00000000-0005-0000-0000-0000A2070000}"/>
    <cellStyle name="Normal 15 8" xfId="315" xr:uid="{00000000-0005-0000-0000-0000A3070000}"/>
    <cellStyle name="Normal 15 8 2" xfId="544" xr:uid="{00000000-0005-0000-0000-0000A4070000}"/>
    <cellStyle name="Normal 15 8 2 2" xfId="998" xr:uid="{00000000-0005-0000-0000-0000A5070000}"/>
    <cellStyle name="Normal 15 8 2 2 2" xfId="1904" xr:uid="{00000000-0005-0000-0000-0000A6070000}"/>
    <cellStyle name="Normal 15 8 2 2 2 2" xfId="4862" xr:uid="{00000000-0005-0000-0000-0000A7070000}"/>
    <cellStyle name="Normal 15 8 2 2 3" xfId="2807" xr:uid="{00000000-0005-0000-0000-0000A8070000}"/>
    <cellStyle name="Normal 15 8 2 2 3 2" xfId="5765" xr:uid="{00000000-0005-0000-0000-0000A9070000}"/>
    <cellStyle name="Normal 15 8 2 2 4" xfId="3957" xr:uid="{00000000-0005-0000-0000-0000AA070000}"/>
    <cellStyle name="Normal 15 8 2 3" xfId="1452" xr:uid="{00000000-0005-0000-0000-0000AB070000}"/>
    <cellStyle name="Normal 15 8 2 3 2" xfId="4410" xr:uid="{00000000-0005-0000-0000-0000AC070000}"/>
    <cellStyle name="Normal 15 8 2 4" xfId="2355" xr:uid="{00000000-0005-0000-0000-0000AD070000}"/>
    <cellStyle name="Normal 15 8 2 4 2" xfId="5313" xr:uid="{00000000-0005-0000-0000-0000AE070000}"/>
    <cellStyle name="Normal 15 8 2 5" xfId="3505" xr:uid="{00000000-0005-0000-0000-0000AF070000}"/>
    <cellStyle name="Normal 15 8 3" xfId="772" xr:uid="{00000000-0005-0000-0000-0000B0070000}"/>
    <cellStyle name="Normal 15 8 3 2" xfId="1678" xr:uid="{00000000-0005-0000-0000-0000B1070000}"/>
    <cellStyle name="Normal 15 8 3 2 2" xfId="4636" xr:uid="{00000000-0005-0000-0000-0000B2070000}"/>
    <cellStyle name="Normal 15 8 3 3" xfId="2581" xr:uid="{00000000-0005-0000-0000-0000B3070000}"/>
    <cellStyle name="Normal 15 8 3 3 2" xfId="5539" xr:uid="{00000000-0005-0000-0000-0000B4070000}"/>
    <cellStyle name="Normal 15 8 3 4" xfId="3731" xr:uid="{00000000-0005-0000-0000-0000B5070000}"/>
    <cellStyle name="Normal 15 8 4" xfId="1226" xr:uid="{00000000-0005-0000-0000-0000B6070000}"/>
    <cellStyle name="Normal 15 8 4 2" xfId="4184" xr:uid="{00000000-0005-0000-0000-0000B7070000}"/>
    <cellStyle name="Normal 15 8 5" xfId="2129" xr:uid="{00000000-0005-0000-0000-0000B8070000}"/>
    <cellStyle name="Normal 15 8 5 2" xfId="5087" xr:uid="{00000000-0005-0000-0000-0000B9070000}"/>
    <cellStyle name="Normal 15 8 6" xfId="3279" xr:uid="{00000000-0005-0000-0000-0000BA070000}"/>
    <cellStyle name="Normal 15 9" xfId="432" xr:uid="{00000000-0005-0000-0000-0000BB070000}"/>
    <cellStyle name="Normal 15 9 2" xfId="886" xr:uid="{00000000-0005-0000-0000-0000BC070000}"/>
    <cellStyle name="Normal 15 9 2 2" xfId="1792" xr:uid="{00000000-0005-0000-0000-0000BD070000}"/>
    <cellStyle name="Normal 15 9 2 2 2" xfId="4750" xr:uid="{00000000-0005-0000-0000-0000BE070000}"/>
    <cellStyle name="Normal 15 9 2 3" xfId="2695" xr:uid="{00000000-0005-0000-0000-0000BF070000}"/>
    <cellStyle name="Normal 15 9 2 3 2" xfId="5653" xr:uid="{00000000-0005-0000-0000-0000C0070000}"/>
    <cellStyle name="Normal 15 9 2 4" xfId="3845" xr:uid="{00000000-0005-0000-0000-0000C1070000}"/>
    <cellStyle name="Normal 15 9 3" xfId="1340" xr:uid="{00000000-0005-0000-0000-0000C2070000}"/>
    <cellStyle name="Normal 15 9 3 2" xfId="4298" xr:uid="{00000000-0005-0000-0000-0000C3070000}"/>
    <cellStyle name="Normal 15 9 4" xfId="2243" xr:uid="{00000000-0005-0000-0000-0000C4070000}"/>
    <cellStyle name="Normal 15 9 4 2" xfId="5201" xr:uid="{00000000-0005-0000-0000-0000C5070000}"/>
    <cellStyle name="Normal 15 9 5" xfId="3393" xr:uid="{00000000-0005-0000-0000-0000C6070000}"/>
    <cellStyle name="Normal 16" xfId="140" xr:uid="{00000000-0005-0000-0000-0000C7070000}"/>
    <cellStyle name="Normal 16 10" xfId="3162" xr:uid="{00000000-0005-0000-0000-0000C8070000}"/>
    <cellStyle name="Normal 16 2" xfId="217" xr:uid="{00000000-0005-0000-0000-0000C9070000}"/>
    <cellStyle name="Normal 16 2 2" xfId="354" xr:uid="{00000000-0005-0000-0000-0000CA070000}"/>
    <cellStyle name="Normal 16 2 2 2" xfId="583" xr:uid="{00000000-0005-0000-0000-0000CB070000}"/>
    <cellStyle name="Normal 16 2 2 2 2" xfId="1037" xr:uid="{00000000-0005-0000-0000-0000CC070000}"/>
    <cellStyle name="Normal 16 2 2 2 2 2" xfId="1943" xr:uid="{00000000-0005-0000-0000-0000CD070000}"/>
    <cellStyle name="Normal 16 2 2 2 2 2 2" xfId="4901" xr:uid="{00000000-0005-0000-0000-0000CE070000}"/>
    <cellStyle name="Normal 16 2 2 2 2 3" xfId="2846" xr:uid="{00000000-0005-0000-0000-0000CF070000}"/>
    <cellStyle name="Normal 16 2 2 2 2 3 2" xfId="5804" xr:uid="{00000000-0005-0000-0000-0000D0070000}"/>
    <cellStyle name="Normal 16 2 2 2 2 4" xfId="3996" xr:uid="{00000000-0005-0000-0000-0000D1070000}"/>
    <cellStyle name="Normal 16 2 2 2 3" xfId="1491" xr:uid="{00000000-0005-0000-0000-0000D2070000}"/>
    <cellStyle name="Normal 16 2 2 2 3 2" xfId="4449" xr:uid="{00000000-0005-0000-0000-0000D3070000}"/>
    <cellStyle name="Normal 16 2 2 2 4" xfId="2394" xr:uid="{00000000-0005-0000-0000-0000D4070000}"/>
    <cellStyle name="Normal 16 2 2 2 4 2" xfId="5352" xr:uid="{00000000-0005-0000-0000-0000D5070000}"/>
    <cellStyle name="Normal 16 2 2 2 5" xfId="3544" xr:uid="{00000000-0005-0000-0000-0000D6070000}"/>
    <cellStyle name="Normal 16 2 2 3" xfId="811" xr:uid="{00000000-0005-0000-0000-0000D7070000}"/>
    <cellStyle name="Normal 16 2 2 3 2" xfId="1717" xr:uid="{00000000-0005-0000-0000-0000D8070000}"/>
    <cellStyle name="Normal 16 2 2 3 2 2" xfId="4675" xr:uid="{00000000-0005-0000-0000-0000D9070000}"/>
    <cellStyle name="Normal 16 2 2 3 3" xfId="2620" xr:uid="{00000000-0005-0000-0000-0000DA070000}"/>
    <cellStyle name="Normal 16 2 2 3 3 2" xfId="5578" xr:uid="{00000000-0005-0000-0000-0000DB070000}"/>
    <cellStyle name="Normal 16 2 2 3 4" xfId="3770" xr:uid="{00000000-0005-0000-0000-0000DC070000}"/>
    <cellStyle name="Normal 16 2 2 4" xfId="1265" xr:uid="{00000000-0005-0000-0000-0000DD070000}"/>
    <cellStyle name="Normal 16 2 2 4 2" xfId="4223" xr:uid="{00000000-0005-0000-0000-0000DE070000}"/>
    <cellStyle name="Normal 16 2 2 5" xfId="2168" xr:uid="{00000000-0005-0000-0000-0000DF070000}"/>
    <cellStyle name="Normal 16 2 2 5 2" xfId="5126" xr:uid="{00000000-0005-0000-0000-0000E0070000}"/>
    <cellStyle name="Normal 16 2 2 6" xfId="3318" xr:uid="{00000000-0005-0000-0000-0000E1070000}"/>
    <cellStyle name="Normal 16 2 3" xfId="471" xr:uid="{00000000-0005-0000-0000-0000E2070000}"/>
    <cellStyle name="Normal 16 2 3 2" xfId="925" xr:uid="{00000000-0005-0000-0000-0000E3070000}"/>
    <cellStyle name="Normal 16 2 3 2 2" xfId="1831" xr:uid="{00000000-0005-0000-0000-0000E4070000}"/>
    <cellStyle name="Normal 16 2 3 2 2 2" xfId="4789" xr:uid="{00000000-0005-0000-0000-0000E5070000}"/>
    <cellStyle name="Normal 16 2 3 2 3" xfId="2734" xr:uid="{00000000-0005-0000-0000-0000E6070000}"/>
    <cellStyle name="Normal 16 2 3 2 3 2" xfId="5692" xr:uid="{00000000-0005-0000-0000-0000E7070000}"/>
    <cellStyle name="Normal 16 2 3 2 4" xfId="3884" xr:uid="{00000000-0005-0000-0000-0000E8070000}"/>
    <cellStyle name="Normal 16 2 3 3" xfId="1379" xr:uid="{00000000-0005-0000-0000-0000E9070000}"/>
    <cellStyle name="Normal 16 2 3 3 2" xfId="4337" xr:uid="{00000000-0005-0000-0000-0000EA070000}"/>
    <cellStyle name="Normal 16 2 3 4" xfId="2282" xr:uid="{00000000-0005-0000-0000-0000EB070000}"/>
    <cellStyle name="Normal 16 2 3 4 2" xfId="5240" xr:uid="{00000000-0005-0000-0000-0000EC070000}"/>
    <cellStyle name="Normal 16 2 3 5" xfId="3432" xr:uid="{00000000-0005-0000-0000-0000ED070000}"/>
    <cellStyle name="Normal 16 2 4" xfId="699" xr:uid="{00000000-0005-0000-0000-0000EE070000}"/>
    <cellStyle name="Normal 16 2 4 2" xfId="1605" xr:uid="{00000000-0005-0000-0000-0000EF070000}"/>
    <cellStyle name="Normal 16 2 4 2 2" xfId="4563" xr:uid="{00000000-0005-0000-0000-0000F0070000}"/>
    <cellStyle name="Normal 16 2 4 3" xfId="2508" xr:uid="{00000000-0005-0000-0000-0000F1070000}"/>
    <cellStyle name="Normal 16 2 4 3 2" xfId="5466" xr:uid="{00000000-0005-0000-0000-0000F2070000}"/>
    <cellStyle name="Normal 16 2 4 4" xfId="3658" xr:uid="{00000000-0005-0000-0000-0000F3070000}"/>
    <cellStyle name="Normal 16 2 5" xfId="1153" xr:uid="{00000000-0005-0000-0000-0000F4070000}"/>
    <cellStyle name="Normal 16 2 5 2" xfId="4111" xr:uid="{00000000-0005-0000-0000-0000F5070000}"/>
    <cellStyle name="Normal 16 2 6" xfId="2056" xr:uid="{00000000-0005-0000-0000-0000F6070000}"/>
    <cellStyle name="Normal 16 2 6 2" xfId="5014" xr:uid="{00000000-0005-0000-0000-0000F7070000}"/>
    <cellStyle name="Normal 16 2 7" xfId="3204" xr:uid="{00000000-0005-0000-0000-0000F8070000}"/>
    <cellStyle name="Normal 16 3" xfId="275" xr:uid="{00000000-0005-0000-0000-0000F9070000}"/>
    <cellStyle name="Normal 16 3 2" xfId="389" xr:uid="{00000000-0005-0000-0000-0000FA070000}"/>
    <cellStyle name="Normal 16 3 2 2" xfId="618" xr:uid="{00000000-0005-0000-0000-0000FB070000}"/>
    <cellStyle name="Normal 16 3 2 2 2" xfId="1072" xr:uid="{00000000-0005-0000-0000-0000FC070000}"/>
    <cellStyle name="Normal 16 3 2 2 2 2" xfId="1978" xr:uid="{00000000-0005-0000-0000-0000FD070000}"/>
    <cellStyle name="Normal 16 3 2 2 2 2 2" xfId="4936" xr:uid="{00000000-0005-0000-0000-0000FE070000}"/>
    <cellStyle name="Normal 16 3 2 2 2 3" xfId="2881" xr:uid="{00000000-0005-0000-0000-0000FF070000}"/>
    <cellStyle name="Normal 16 3 2 2 2 3 2" xfId="5839" xr:uid="{00000000-0005-0000-0000-000000080000}"/>
    <cellStyle name="Normal 16 3 2 2 2 4" xfId="4031" xr:uid="{00000000-0005-0000-0000-000001080000}"/>
    <cellStyle name="Normal 16 3 2 2 3" xfId="1526" xr:uid="{00000000-0005-0000-0000-000002080000}"/>
    <cellStyle name="Normal 16 3 2 2 3 2" xfId="4484" xr:uid="{00000000-0005-0000-0000-000003080000}"/>
    <cellStyle name="Normal 16 3 2 2 4" xfId="2429" xr:uid="{00000000-0005-0000-0000-000004080000}"/>
    <cellStyle name="Normal 16 3 2 2 4 2" xfId="5387" xr:uid="{00000000-0005-0000-0000-000005080000}"/>
    <cellStyle name="Normal 16 3 2 2 5" xfId="3579" xr:uid="{00000000-0005-0000-0000-000006080000}"/>
    <cellStyle name="Normal 16 3 2 3" xfId="846" xr:uid="{00000000-0005-0000-0000-000007080000}"/>
    <cellStyle name="Normal 16 3 2 3 2" xfId="1752" xr:uid="{00000000-0005-0000-0000-000008080000}"/>
    <cellStyle name="Normal 16 3 2 3 2 2" xfId="4710" xr:uid="{00000000-0005-0000-0000-000009080000}"/>
    <cellStyle name="Normal 16 3 2 3 3" xfId="2655" xr:uid="{00000000-0005-0000-0000-00000A080000}"/>
    <cellStyle name="Normal 16 3 2 3 3 2" xfId="5613" xr:uid="{00000000-0005-0000-0000-00000B080000}"/>
    <cellStyle name="Normal 16 3 2 3 4" xfId="3805" xr:uid="{00000000-0005-0000-0000-00000C080000}"/>
    <cellStyle name="Normal 16 3 2 4" xfId="1300" xr:uid="{00000000-0005-0000-0000-00000D080000}"/>
    <cellStyle name="Normal 16 3 2 4 2" xfId="4258" xr:uid="{00000000-0005-0000-0000-00000E080000}"/>
    <cellStyle name="Normal 16 3 2 5" xfId="2203" xr:uid="{00000000-0005-0000-0000-00000F080000}"/>
    <cellStyle name="Normal 16 3 2 5 2" xfId="5161" xr:uid="{00000000-0005-0000-0000-000010080000}"/>
    <cellStyle name="Normal 16 3 2 6" xfId="3353" xr:uid="{00000000-0005-0000-0000-000011080000}"/>
    <cellStyle name="Normal 16 3 3" xfId="506" xr:uid="{00000000-0005-0000-0000-000012080000}"/>
    <cellStyle name="Normal 16 3 3 2" xfId="960" xr:uid="{00000000-0005-0000-0000-000013080000}"/>
    <cellStyle name="Normal 16 3 3 2 2" xfId="1866" xr:uid="{00000000-0005-0000-0000-000014080000}"/>
    <cellStyle name="Normal 16 3 3 2 2 2" xfId="4824" xr:uid="{00000000-0005-0000-0000-000015080000}"/>
    <cellStyle name="Normal 16 3 3 2 3" xfId="2769" xr:uid="{00000000-0005-0000-0000-000016080000}"/>
    <cellStyle name="Normal 16 3 3 2 3 2" xfId="5727" xr:uid="{00000000-0005-0000-0000-000017080000}"/>
    <cellStyle name="Normal 16 3 3 2 4" xfId="3919" xr:uid="{00000000-0005-0000-0000-000018080000}"/>
    <cellStyle name="Normal 16 3 3 3" xfId="1414" xr:uid="{00000000-0005-0000-0000-000019080000}"/>
    <cellStyle name="Normal 16 3 3 3 2" xfId="4372" xr:uid="{00000000-0005-0000-0000-00001A080000}"/>
    <cellStyle name="Normal 16 3 3 4" xfId="2317" xr:uid="{00000000-0005-0000-0000-00001B080000}"/>
    <cellStyle name="Normal 16 3 3 4 2" xfId="5275" xr:uid="{00000000-0005-0000-0000-00001C080000}"/>
    <cellStyle name="Normal 16 3 3 5" xfId="3467" xr:uid="{00000000-0005-0000-0000-00001D080000}"/>
    <cellStyle name="Normal 16 3 4" xfId="734" xr:uid="{00000000-0005-0000-0000-00001E080000}"/>
    <cellStyle name="Normal 16 3 4 2" xfId="1640" xr:uid="{00000000-0005-0000-0000-00001F080000}"/>
    <cellStyle name="Normal 16 3 4 2 2" xfId="4598" xr:uid="{00000000-0005-0000-0000-000020080000}"/>
    <cellStyle name="Normal 16 3 4 3" xfId="2543" xr:uid="{00000000-0005-0000-0000-000021080000}"/>
    <cellStyle name="Normal 16 3 4 3 2" xfId="5501" xr:uid="{00000000-0005-0000-0000-000022080000}"/>
    <cellStyle name="Normal 16 3 4 4" xfId="3693" xr:uid="{00000000-0005-0000-0000-000023080000}"/>
    <cellStyle name="Normal 16 3 5" xfId="1188" xr:uid="{00000000-0005-0000-0000-000024080000}"/>
    <cellStyle name="Normal 16 3 5 2" xfId="4146" xr:uid="{00000000-0005-0000-0000-000025080000}"/>
    <cellStyle name="Normal 16 3 6" xfId="2091" xr:uid="{00000000-0005-0000-0000-000026080000}"/>
    <cellStyle name="Normal 16 3 6 2" xfId="5049" xr:uid="{00000000-0005-0000-0000-000027080000}"/>
    <cellStyle name="Normal 16 3 7" xfId="2930" xr:uid="{00000000-0005-0000-0000-000028080000}"/>
    <cellStyle name="Normal 16 3 7 2" xfId="3063" xr:uid="{00000000-0005-0000-0000-000029080000}"/>
    <cellStyle name="Normal 16 3 7 2 2" xfId="5971" xr:uid="{00000000-0005-0000-0000-00002A080000}"/>
    <cellStyle name="Normal 16 3 7 2 3" xfId="6102" xr:uid="{00000000-0005-0000-0000-00002B080000}"/>
    <cellStyle name="Normal 16 3 7 3" xfId="3107" xr:uid="{00000000-0005-0000-0000-00002C080000}"/>
    <cellStyle name="Normal 16 3 7 3 2" xfId="6015" xr:uid="{00000000-0005-0000-0000-00002D080000}"/>
    <cellStyle name="Normal 16 3 7 4" xfId="5884" xr:uid="{00000000-0005-0000-0000-00002E080000}"/>
    <cellStyle name="Normal 16 3 8" xfId="3241" xr:uid="{00000000-0005-0000-0000-00002F080000}"/>
    <cellStyle name="Normal 16 4" xfId="290" xr:uid="{00000000-0005-0000-0000-000030080000}"/>
    <cellStyle name="Normal 16 4 2" xfId="404" xr:uid="{00000000-0005-0000-0000-000031080000}"/>
    <cellStyle name="Normal 16 4 2 2" xfId="633" xr:uid="{00000000-0005-0000-0000-000032080000}"/>
    <cellStyle name="Normal 16 4 2 2 2" xfId="1087" xr:uid="{00000000-0005-0000-0000-000033080000}"/>
    <cellStyle name="Normal 16 4 2 2 2 2" xfId="1993" xr:uid="{00000000-0005-0000-0000-000034080000}"/>
    <cellStyle name="Normal 16 4 2 2 2 2 2" xfId="4951" xr:uid="{00000000-0005-0000-0000-000035080000}"/>
    <cellStyle name="Normal 16 4 2 2 2 3" xfId="2896" xr:uid="{00000000-0005-0000-0000-000036080000}"/>
    <cellStyle name="Normal 16 4 2 2 2 3 2" xfId="5854" xr:uid="{00000000-0005-0000-0000-000037080000}"/>
    <cellStyle name="Normal 16 4 2 2 2 4" xfId="4046" xr:uid="{00000000-0005-0000-0000-000038080000}"/>
    <cellStyle name="Normal 16 4 2 2 3" xfId="1541" xr:uid="{00000000-0005-0000-0000-000039080000}"/>
    <cellStyle name="Normal 16 4 2 2 3 2" xfId="4499" xr:uid="{00000000-0005-0000-0000-00003A080000}"/>
    <cellStyle name="Normal 16 4 2 2 4" xfId="2444" xr:uid="{00000000-0005-0000-0000-00003B080000}"/>
    <cellStyle name="Normal 16 4 2 2 4 2" xfId="5402" xr:uid="{00000000-0005-0000-0000-00003C080000}"/>
    <cellStyle name="Normal 16 4 2 2 5" xfId="3594" xr:uid="{00000000-0005-0000-0000-00003D080000}"/>
    <cellStyle name="Normal 16 4 2 3" xfId="861" xr:uid="{00000000-0005-0000-0000-00003E080000}"/>
    <cellStyle name="Normal 16 4 2 3 2" xfId="1767" xr:uid="{00000000-0005-0000-0000-00003F080000}"/>
    <cellStyle name="Normal 16 4 2 3 2 2" xfId="4725" xr:uid="{00000000-0005-0000-0000-000040080000}"/>
    <cellStyle name="Normal 16 4 2 3 3" xfId="2670" xr:uid="{00000000-0005-0000-0000-000041080000}"/>
    <cellStyle name="Normal 16 4 2 3 3 2" xfId="5628" xr:uid="{00000000-0005-0000-0000-000042080000}"/>
    <cellStyle name="Normal 16 4 2 3 4" xfId="3820" xr:uid="{00000000-0005-0000-0000-000043080000}"/>
    <cellStyle name="Normal 16 4 2 4" xfId="1315" xr:uid="{00000000-0005-0000-0000-000044080000}"/>
    <cellStyle name="Normal 16 4 2 4 2" xfId="4273" xr:uid="{00000000-0005-0000-0000-000045080000}"/>
    <cellStyle name="Normal 16 4 2 5" xfId="2218" xr:uid="{00000000-0005-0000-0000-000046080000}"/>
    <cellStyle name="Normal 16 4 2 5 2" xfId="5176" xr:uid="{00000000-0005-0000-0000-000047080000}"/>
    <cellStyle name="Normal 16 4 2 6" xfId="3368" xr:uid="{00000000-0005-0000-0000-000048080000}"/>
    <cellStyle name="Normal 16 4 3" xfId="521" xr:uid="{00000000-0005-0000-0000-000049080000}"/>
    <cellStyle name="Normal 16 4 3 2" xfId="975" xr:uid="{00000000-0005-0000-0000-00004A080000}"/>
    <cellStyle name="Normal 16 4 3 2 2" xfId="1881" xr:uid="{00000000-0005-0000-0000-00004B080000}"/>
    <cellStyle name="Normal 16 4 3 2 2 2" xfId="4839" xr:uid="{00000000-0005-0000-0000-00004C080000}"/>
    <cellStyle name="Normal 16 4 3 2 3" xfId="2784" xr:uid="{00000000-0005-0000-0000-00004D080000}"/>
    <cellStyle name="Normal 16 4 3 2 3 2" xfId="5742" xr:uid="{00000000-0005-0000-0000-00004E080000}"/>
    <cellStyle name="Normal 16 4 3 2 4" xfId="3934" xr:uid="{00000000-0005-0000-0000-00004F080000}"/>
    <cellStyle name="Normal 16 4 3 3" xfId="1429" xr:uid="{00000000-0005-0000-0000-000050080000}"/>
    <cellStyle name="Normal 16 4 3 3 2" xfId="4387" xr:uid="{00000000-0005-0000-0000-000051080000}"/>
    <cellStyle name="Normal 16 4 3 4" xfId="2332" xr:uid="{00000000-0005-0000-0000-000052080000}"/>
    <cellStyle name="Normal 16 4 3 4 2" xfId="5290" xr:uid="{00000000-0005-0000-0000-000053080000}"/>
    <cellStyle name="Normal 16 4 3 5" xfId="3482" xr:uid="{00000000-0005-0000-0000-000054080000}"/>
    <cellStyle name="Normal 16 4 4" xfId="749" xr:uid="{00000000-0005-0000-0000-000055080000}"/>
    <cellStyle name="Normal 16 4 4 2" xfId="1655" xr:uid="{00000000-0005-0000-0000-000056080000}"/>
    <cellStyle name="Normal 16 4 4 2 2" xfId="4613" xr:uid="{00000000-0005-0000-0000-000057080000}"/>
    <cellStyle name="Normal 16 4 4 3" xfId="2558" xr:uid="{00000000-0005-0000-0000-000058080000}"/>
    <cellStyle name="Normal 16 4 4 3 2" xfId="5516" xr:uid="{00000000-0005-0000-0000-000059080000}"/>
    <cellStyle name="Normal 16 4 4 4" xfId="3708" xr:uid="{00000000-0005-0000-0000-00005A080000}"/>
    <cellStyle name="Normal 16 4 5" xfId="1203" xr:uid="{00000000-0005-0000-0000-00005B080000}"/>
    <cellStyle name="Normal 16 4 5 2" xfId="4161" xr:uid="{00000000-0005-0000-0000-00005C080000}"/>
    <cellStyle name="Normal 16 4 6" xfId="2106" xr:uid="{00000000-0005-0000-0000-00005D080000}"/>
    <cellStyle name="Normal 16 4 6 2" xfId="5064" xr:uid="{00000000-0005-0000-0000-00005E080000}"/>
    <cellStyle name="Normal 16 4 7" xfId="3256" xr:uid="{00000000-0005-0000-0000-00005F080000}"/>
    <cellStyle name="Normal 16 5" xfId="317" xr:uid="{00000000-0005-0000-0000-000060080000}"/>
    <cellStyle name="Normal 16 5 2" xfId="546" xr:uid="{00000000-0005-0000-0000-000061080000}"/>
    <cellStyle name="Normal 16 5 2 2" xfId="1000" xr:uid="{00000000-0005-0000-0000-000062080000}"/>
    <cellStyle name="Normal 16 5 2 2 2" xfId="1906" xr:uid="{00000000-0005-0000-0000-000063080000}"/>
    <cellStyle name="Normal 16 5 2 2 2 2" xfId="4864" xr:uid="{00000000-0005-0000-0000-000064080000}"/>
    <cellStyle name="Normal 16 5 2 2 3" xfId="2809" xr:uid="{00000000-0005-0000-0000-000065080000}"/>
    <cellStyle name="Normal 16 5 2 2 3 2" xfId="5767" xr:uid="{00000000-0005-0000-0000-000066080000}"/>
    <cellStyle name="Normal 16 5 2 2 4" xfId="3959" xr:uid="{00000000-0005-0000-0000-000067080000}"/>
    <cellStyle name="Normal 16 5 2 3" xfId="1454" xr:uid="{00000000-0005-0000-0000-000068080000}"/>
    <cellStyle name="Normal 16 5 2 3 2" xfId="4412" xr:uid="{00000000-0005-0000-0000-000069080000}"/>
    <cellStyle name="Normal 16 5 2 4" xfId="2357" xr:uid="{00000000-0005-0000-0000-00006A080000}"/>
    <cellStyle name="Normal 16 5 2 4 2" xfId="5315" xr:uid="{00000000-0005-0000-0000-00006B080000}"/>
    <cellStyle name="Normal 16 5 2 5" xfId="3507" xr:uid="{00000000-0005-0000-0000-00006C080000}"/>
    <cellStyle name="Normal 16 5 3" xfId="774" xr:uid="{00000000-0005-0000-0000-00006D080000}"/>
    <cellStyle name="Normal 16 5 3 2" xfId="1680" xr:uid="{00000000-0005-0000-0000-00006E080000}"/>
    <cellStyle name="Normal 16 5 3 2 2" xfId="4638" xr:uid="{00000000-0005-0000-0000-00006F080000}"/>
    <cellStyle name="Normal 16 5 3 3" xfId="2583" xr:uid="{00000000-0005-0000-0000-000070080000}"/>
    <cellStyle name="Normal 16 5 3 3 2" xfId="5541" xr:uid="{00000000-0005-0000-0000-000071080000}"/>
    <cellStyle name="Normal 16 5 3 4" xfId="3733" xr:uid="{00000000-0005-0000-0000-000072080000}"/>
    <cellStyle name="Normal 16 5 4" xfId="1228" xr:uid="{00000000-0005-0000-0000-000073080000}"/>
    <cellStyle name="Normal 16 5 4 2" xfId="4186" xr:uid="{00000000-0005-0000-0000-000074080000}"/>
    <cellStyle name="Normal 16 5 5" xfId="2131" xr:uid="{00000000-0005-0000-0000-000075080000}"/>
    <cellStyle name="Normal 16 5 5 2" xfId="5089" xr:uid="{00000000-0005-0000-0000-000076080000}"/>
    <cellStyle name="Normal 16 5 6" xfId="3281" xr:uid="{00000000-0005-0000-0000-000077080000}"/>
    <cellStyle name="Normal 16 6" xfId="434" xr:uid="{00000000-0005-0000-0000-000078080000}"/>
    <cellStyle name="Normal 16 6 2" xfId="888" xr:uid="{00000000-0005-0000-0000-000079080000}"/>
    <cellStyle name="Normal 16 6 2 2" xfId="1794" xr:uid="{00000000-0005-0000-0000-00007A080000}"/>
    <cellStyle name="Normal 16 6 2 2 2" xfId="4752" xr:uid="{00000000-0005-0000-0000-00007B080000}"/>
    <cellStyle name="Normal 16 6 2 3" xfId="2697" xr:uid="{00000000-0005-0000-0000-00007C080000}"/>
    <cellStyle name="Normal 16 6 2 3 2" xfId="5655" xr:uid="{00000000-0005-0000-0000-00007D080000}"/>
    <cellStyle name="Normal 16 6 2 4" xfId="3847" xr:uid="{00000000-0005-0000-0000-00007E080000}"/>
    <cellStyle name="Normal 16 6 3" xfId="1342" xr:uid="{00000000-0005-0000-0000-00007F080000}"/>
    <cellStyle name="Normal 16 6 3 2" xfId="4300" xr:uid="{00000000-0005-0000-0000-000080080000}"/>
    <cellStyle name="Normal 16 6 4" xfId="2245" xr:uid="{00000000-0005-0000-0000-000081080000}"/>
    <cellStyle name="Normal 16 6 4 2" xfId="5203" xr:uid="{00000000-0005-0000-0000-000082080000}"/>
    <cellStyle name="Normal 16 6 5" xfId="3395" xr:uid="{00000000-0005-0000-0000-000083080000}"/>
    <cellStyle name="Normal 16 7" xfId="662" xr:uid="{00000000-0005-0000-0000-000084080000}"/>
    <cellStyle name="Normal 16 7 2" xfId="1568" xr:uid="{00000000-0005-0000-0000-000085080000}"/>
    <cellStyle name="Normal 16 7 2 2" xfId="4526" xr:uid="{00000000-0005-0000-0000-000086080000}"/>
    <cellStyle name="Normal 16 7 3" xfId="2471" xr:uid="{00000000-0005-0000-0000-000087080000}"/>
    <cellStyle name="Normal 16 7 3 2" xfId="5429" xr:uid="{00000000-0005-0000-0000-000088080000}"/>
    <cellStyle name="Normal 16 7 4" xfId="3621" xr:uid="{00000000-0005-0000-0000-000089080000}"/>
    <cellStyle name="Normal 16 8" xfId="1116" xr:uid="{00000000-0005-0000-0000-00008A080000}"/>
    <cellStyle name="Normal 16 8 2" xfId="4074" xr:uid="{00000000-0005-0000-0000-00008B080000}"/>
    <cellStyle name="Normal 16 9" xfId="2019" xr:uid="{00000000-0005-0000-0000-00008C080000}"/>
    <cellStyle name="Normal 16 9 2" xfId="4977" xr:uid="{00000000-0005-0000-0000-00008D080000}"/>
    <cellStyle name="Normal 17" xfId="144" xr:uid="{00000000-0005-0000-0000-00008E080000}"/>
    <cellStyle name="Normal 17 2" xfId="219" xr:uid="{00000000-0005-0000-0000-00008F080000}"/>
    <cellStyle name="Normal 17 2 2" xfId="356" xr:uid="{00000000-0005-0000-0000-000090080000}"/>
    <cellStyle name="Normal 17 2 2 2" xfId="585" xr:uid="{00000000-0005-0000-0000-000091080000}"/>
    <cellStyle name="Normal 17 2 2 2 2" xfId="1039" xr:uid="{00000000-0005-0000-0000-000092080000}"/>
    <cellStyle name="Normal 17 2 2 2 2 2" xfId="1945" xr:uid="{00000000-0005-0000-0000-000093080000}"/>
    <cellStyle name="Normal 17 2 2 2 2 2 2" xfId="4903" xr:uid="{00000000-0005-0000-0000-000094080000}"/>
    <cellStyle name="Normal 17 2 2 2 2 3" xfId="2848" xr:uid="{00000000-0005-0000-0000-000095080000}"/>
    <cellStyle name="Normal 17 2 2 2 2 3 2" xfId="5806" xr:uid="{00000000-0005-0000-0000-000096080000}"/>
    <cellStyle name="Normal 17 2 2 2 2 4" xfId="3998" xr:uid="{00000000-0005-0000-0000-000097080000}"/>
    <cellStyle name="Normal 17 2 2 2 3" xfId="1493" xr:uid="{00000000-0005-0000-0000-000098080000}"/>
    <cellStyle name="Normal 17 2 2 2 3 2" xfId="4451" xr:uid="{00000000-0005-0000-0000-000099080000}"/>
    <cellStyle name="Normal 17 2 2 2 4" xfId="2396" xr:uid="{00000000-0005-0000-0000-00009A080000}"/>
    <cellStyle name="Normal 17 2 2 2 4 2" xfId="5354" xr:uid="{00000000-0005-0000-0000-00009B080000}"/>
    <cellStyle name="Normal 17 2 2 2 5" xfId="3546" xr:uid="{00000000-0005-0000-0000-00009C080000}"/>
    <cellStyle name="Normal 17 2 2 3" xfId="813" xr:uid="{00000000-0005-0000-0000-00009D080000}"/>
    <cellStyle name="Normal 17 2 2 3 2" xfId="1719" xr:uid="{00000000-0005-0000-0000-00009E080000}"/>
    <cellStyle name="Normal 17 2 2 3 2 2" xfId="4677" xr:uid="{00000000-0005-0000-0000-00009F080000}"/>
    <cellStyle name="Normal 17 2 2 3 3" xfId="2622" xr:uid="{00000000-0005-0000-0000-0000A0080000}"/>
    <cellStyle name="Normal 17 2 2 3 3 2" xfId="5580" xr:uid="{00000000-0005-0000-0000-0000A1080000}"/>
    <cellStyle name="Normal 17 2 2 3 4" xfId="3772" xr:uid="{00000000-0005-0000-0000-0000A2080000}"/>
    <cellStyle name="Normal 17 2 2 4" xfId="1267" xr:uid="{00000000-0005-0000-0000-0000A3080000}"/>
    <cellStyle name="Normal 17 2 2 4 2" xfId="4225" xr:uid="{00000000-0005-0000-0000-0000A4080000}"/>
    <cellStyle name="Normal 17 2 2 5" xfId="2170" xr:uid="{00000000-0005-0000-0000-0000A5080000}"/>
    <cellStyle name="Normal 17 2 2 5 2" xfId="5128" xr:uid="{00000000-0005-0000-0000-0000A6080000}"/>
    <cellStyle name="Normal 17 2 2 6" xfId="3320" xr:uid="{00000000-0005-0000-0000-0000A7080000}"/>
    <cellStyle name="Normal 17 2 3" xfId="473" xr:uid="{00000000-0005-0000-0000-0000A8080000}"/>
    <cellStyle name="Normal 17 2 3 2" xfId="927" xr:uid="{00000000-0005-0000-0000-0000A9080000}"/>
    <cellStyle name="Normal 17 2 3 2 2" xfId="1833" xr:uid="{00000000-0005-0000-0000-0000AA080000}"/>
    <cellStyle name="Normal 17 2 3 2 2 2" xfId="4791" xr:uid="{00000000-0005-0000-0000-0000AB080000}"/>
    <cellStyle name="Normal 17 2 3 2 3" xfId="2736" xr:uid="{00000000-0005-0000-0000-0000AC080000}"/>
    <cellStyle name="Normal 17 2 3 2 3 2" xfId="5694" xr:uid="{00000000-0005-0000-0000-0000AD080000}"/>
    <cellStyle name="Normal 17 2 3 2 4" xfId="3886" xr:uid="{00000000-0005-0000-0000-0000AE080000}"/>
    <cellStyle name="Normal 17 2 3 3" xfId="1381" xr:uid="{00000000-0005-0000-0000-0000AF080000}"/>
    <cellStyle name="Normal 17 2 3 3 2" xfId="4339" xr:uid="{00000000-0005-0000-0000-0000B0080000}"/>
    <cellStyle name="Normal 17 2 3 4" xfId="2284" xr:uid="{00000000-0005-0000-0000-0000B1080000}"/>
    <cellStyle name="Normal 17 2 3 4 2" xfId="5242" xr:uid="{00000000-0005-0000-0000-0000B2080000}"/>
    <cellStyle name="Normal 17 2 3 5" xfId="3434" xr:uid="{00000000-0005-0000-0000-0000B3080000}"/>
    <cellStyle name="Normal 17 2 4" xfId="701" xr:uid="{00000000-0005-0000-0000-0000B4080000}"/>
    <cellStyle name="Normal 17 2 4 2" xfId="1607" xr:uid="{00000000-0005-0000-0000-0000B5080000}"/>
    <cellStyle name="Normal 17 2 4 2 2" xfId="4565" xr:uid="{00000000-0005-0000-0000-0000B6080000}"/>
    <cellStyle name="Normal 17 2 4 3" xfId="2510" xr:uid="{00000000-0005-0000-0000-0000B7080000}"/>
    <cellStyle name="Normal 17 2 4 3 2" xfId="5468" xr:uid="{00000000-0005-0000-0000-0000B8080000}"/>
    <cellStyle name="Normal 17 2 4 4" xfId="3660" xr:uid="{00000000-0005-0000-0000-0000B9080000}"/>
    <cellStyle name="Normal 17 2 5" xfId="1155" xr:uid="{00000000-0005-0000-0000-0000BA080000}"/>
    <cellStyle name="Normal 17 2 5 2" xfId="4113" xr:uid="{00000000-0005-0000-0000-0000BB080000}"/>
    <cellStyle name="Normal 17 2 6" xfId="2058" xr:uid="{00000000-0005-0000-0000-0000BC080000}"/>
    <cellStyle name="Normal 17 2 6 2" xfId="5016" xr:uid="{00000000-0005-0000-0000-0000BD080000}"/>
    <cellStyle name="Normal 17 2 7" xfId="3206" xr:uid="{00000000-0005-0000-0000-0000BE080000}"/>
    <cellStyle name="Normal 17 3" xfId="319" xr:uid="{00000000-0005-0000-0000-0000BF080000}"/>
    <cellStyle name="Normal 17 3 2" xfId="548" xr:uid="{00000000-0005-0000-0000-0000C0080000}"/>
    <cellStyle name="Normal 17 3 2 2" xfId="1002" xr:uid="{00000000-0005-0000-0000-0000C1080000}"/>
    <cellStyle name="Normal 17 3 2 2 2" xfId="1908" xr:uid="{00000000-0005-0000-0000-0000C2080000}"/>
    <cellStyle name="Normal 17 3 2 2 2 2" xfId="4866" xr:uid="{00000000-0005-0000-0000-0000C3080000}"/>
    <cellStyle name="Normal 17 3 2 2 3" xfId="2811" xr:uid="{00000000-0005-0000-0000-0000C4080000}"/>
    <cellStyle name="Normal 17 3 2 2 3 2" xfId="5769" xr:uid="{00000000-0005-0000-0000-0000C5080000}"/>
    <cellStyle name="Normal 17 3 2 2 4" xfId="3961" xr:uid="{00000000-0005-0000-0000-0000C6080000}"/>
    <cellStyle name="Normal 17 3 2 3" xfId="1456" xr:uid="{00000000-0005-0000-0000-0000C7080000}"/>
    <cellStyle name="Normal 17 3 2 3 2" xfId="4414" xr:uid="{00000000-0005-0000-0000-0000C8080000}"/>
    <cellStyle name="Normal 17 3 2 4" xfId="2359" xr:uid="{00000000-0005-0000-0000-0000C9080000}"/>
    <cellStyle name="Normal 17 3 2 4 2" xfId="5317" xr:uid="{00000000-0005-0000-0000-0000CA080000}"/>
    <cellStyle name="Normal 17 3 2 5" xfId="3509" xr:uid="{00000000-0005-0000-0000-0000CB080000}"/>
    <cellStyle name="Normal 17 3 3" xfId="776" xr:uid="{00000000-0005-0000-0000-0000CC080000}"/>
    <cellStyle name="Normal 17 3 3 2" xfId="1682" xr:uid="{00000000-0005-0000-0000-0000CD080000}"/>
    <cellStyle name="Normal 17 3 3 2 2" xfId="4640" xr:uid="{00000000-0005-0000-0000-0000CE080000}"/>
    <cellStyle name="Normal 17 3 3 3" xfId="2585" xr:uid="{00000000-0005-0000-0000-0000CF080000}"/>
    <cellStyle name="Normal 17 3 3 3 2" xfId="5543" xr:uid="{00000000-0005-0000-0000-0000D0080000}"/>
    <cellStyle name="Normal 17 3 3 4" xfId="3735" xr:uid="{00000000-0005-0000-0000-0000D1080000}"/>
    <cellStyle name="Normal 17 3 4" xfId="1230" xr:uid="{00000000-0005-0000-0000-0000D2080000}"/>
    <cellStyle name="Normal 17 3 4 2" xfId="4188" xr:uid="{00000000-0005-0000-0000-0000D3080000}"/>
    <cellStyle name="Normal 17 3 5" xfId="2133" xr:uid="{00000000-0005-0000-0000-0000D4080000}"/>
    <cellStyle name="Normal 17 3 5 2" xfId="5091" xr:uid="{00000000-0005-0000-0000-0000D5080000}"/>
    <cellStyle name="Normal 17 3 6" xfId="3283" xr:uid="{00000000-0005-0000-0000-0000D6080000}"/>
    <cellStyle name="Normal 17 4" xfId="436" xr:uid="{00000000-0005-0000-0000-0000D7080000}"/>
    <cellStyle name="Normal 17 4 2" xfId="890" xr:uid="{00000000-0005-0000-0000-0000D8080000}"/>
    <cellStyle name="Normal 17 4 2 2" xfId="1796" xr:uid="{00000000-0005-0000-0000-0000D9080000}"/>
    <cellStyle name="Normal 17 4 2 2 2" xfId="4754" xr:uid="{00000000-0005-0000-0000-0000DA080000}"/>
    <cellStyle name="Normal 17 4 2 3" xfId="2699" xr:uid="{00000000-0005-0000-0000-0000DB080000}"/>
    <cellStyle name="Normal 17 4 2 3 2" xfId="5657" xr:uid="{00000000-0005-0000-0000-0000DC080000}"/>
    <cellStyle name="Normal 17 4 2 4" xfId="3849" xr:uid="{00000000-0005-0000-0000-0000DD080000}"/>
    <cellStyle name="Normal 17 4 3" xfId="1344" xr:uid="{00000000-0005-0000-0000-0000DE080000}"/>
    <cellStyle name="Normal 17 4 3 2" xfId="4302" xr:uid="{00000000-0005-0000-0000-0000DF080000}"/>
    <cellStyle name="Normal 17 4 4" xfId="2247" xr:uid="{00000000-0005-0000-0000-0000E0080000}"/>
    <cellStyle name="Normal 17 4 4 2" xfId="5205" xr:uid="{00000000-0005-0000-0000-0000E1080000}"/>
    <cellStyle name="Normal 17 4 5" xfId="3397" xr:uid="{00000000-0005-0000-0000-0000E2080000}"/>
    <cellStyle name="Normal 17 5" xfId="664" xr:uid="{00000000-0005-0000-0000-0000E3080000}"/>
    <cellStyle name="Normal 17 5 2" xfId="1570" xr:uid="{00000000-0005-0000-0000-0000E4080000}"/>
    <cellStyle name="Normal 17 5 2 2" xfId="4528" xr:uid="{00000000-0005-0000-0000-0000E5080000}"/>
    <cellStyle name="Normal 17 5 3" xfId="2473" xr:uid="{00000000-0005-0000-0000-0000E6080000}"/>
    <cellStyle name="Normal 17 5 3 2" xfId="5431" xr:uid="{00000000-0005-0000-0000-0000E7080000}"/>
    <cellStyle name="Normal 17 5 4" xfId="3623" xr:uid="{00000000-0005-0000-0000-0000E8080000}"/>
    <cellStyle name="Normal 17 6" xfId="1118" xr:uid="{00000000-0005-0000-0000-0000E9080000}"/>
    <cellStyle name="Normal 17 6 2" xfId="4076" xr:uid="{00000000-0005-0000-0000-0000EA080000}"/>
    <cellStyle name="Normal 17 7" xfId="2021" xr:uid="{00000000-0005-0000-0000-0000EB080000}"/>
    <cellStyle name="Normal 17 7 2" xfId="4979" xr:uid="{00000000-0005-0000-0000-0000EC080000}"/>
    <cellStyle name="Normal 17 8" xfId="3164" xr:uid="{00000000-0005-0000-0000-0000ED080000}"/>
    <cellStyle name="Normal 18" xfId="146" xr:uid="{00000000-0005-0000-0000-0000EE080000}"/>
    <cellStyle name="Normal 18 2" xfId="221" xr:uid="{00000000-0005-0000-0000-0000EF080000}"/>
    <cellStyle name="Normal 18 2 2" xfId="358" xr:uid="{00000000-0005-0000-0000-0000F0080000}"/>
    <cellStyle name="Normal 18 2 2 2" xfId="587" xr:uid="{00000000-0005-0000-0000-0000F1080000}"/>
    <cellStyle name="Normal 18 2 2 2 2" xfId="1041" xr:uid="{00000000-0005-0000-0000-0000F2080000}"/>
    <cellStyle name="Normal 18 2 2 2 2 2" xfId="1947" xr:uid="{00000000-0005-0000-0000-0000F3080000}"/>
    <cellStyle name="Normal 18 2 2 2 2 2 2" xfId="4905" xr:uid="{00000000-0005-0000-0000-0000F4080000}"/>
    <cellStyle name="Normal 18 2 2 2 2 3" xfId="2850" xr:uid="{00000000-0005-0000-0000-0000F5080000}"/>
    <cellStyle name="Normal 18 2 2 2 2 3 2" xfId="5808" xr:uid="{00000000-0005-0000-0000-0000F6080000}"/>
    <cellStyle name="Normal 18 2 2 2 2 4" xfId="4000" xr:uid="{00000000-0005-0000-0000-0000F7080000}"/>
    <cellStyle name="Normal 18 2 2 2 3" xfId="1495" xr:uid="{00000000-0005-0000-0000-0000F8080000}"/>
    <cellStyle name="Normal 18 2 2 2 3 2" xfId="4453" xr:uid="{00000000-0005-0000-0000-0000F9080000}"/>
    <cellStyle name="Normal 18 2 2 2 4" xfId="2398" xr:uid="{00000000-0005-0000-0000-0000FA080000}"/>
    <cellStyle name="Normal 18 2 2 2 4 2" xfId="5356" xr:uid="{00000000-0005-0000-0000-0000FB080000}"/>
    <cellStyle name="Normal 18 2 2 2 5" xfId="3548" xr:uid="{00000000-0005-0000-0000-0000FC080000}"/>
    <cellStyle name="Normal 18 2 2 3" xfId="815" xr:uid="{00000000-0005-0000-0000-0000FD080000}"/>
    <cellStyle name="Normal 18 2 2 3 2" xfId="1721" xr:uid="{00000000-0005-0000-0000-0000FE080000}"/>
    <cellStyle name="Normal 18 2 2 3 2 2" xfId="4679" xr:uid="{00000000-0005-0000-0000-0000FF080000}"/>
    <cellStyle name="Normal 18 2 2 3 3" xfId="2624" xr:uid="{00000000-0005-0000-0000-000000090000}"/>
    <cellStyle name="Normal 18 2 2 3 3 2" xfId="5582" xr:uid="{00000000-0005-0000-0000-000001090000}"/>
    <cellStyle name="Normal 18 2 2 3 4" xfId="3774" xr:uid="{00000000-0005-0000-0000-000002090000}"/>
    <cellStyle name="Normal 18 2 2 4" xfId="1269" xr:uid="{00000000-0005-0000-0000-000003090000}"/>
    <cellStyle name="Normal 18 2 2 4 2" xfId="4227" xr:uid="{00000000-0005-0000-0000-000004090000}"/>
    <cellStyle name="Normal 18 2 2 5" xfId="2172" xr:uid="{00000000-0005-0000-0000-000005090000}"/>
    <cellStyle name="Normal 18 2 2 5 2" xfId="5130" xr:uid="{00000000-0005-0000-0000-000006090000}"/>
    <cellStyle name="Normal 18 2 2 6" xfId="3322" xr:uid="{00000000-0005-0000-0000-000007090000}"/>
    <cellStyle name="Normal 18 2 3" xfId="475" xr:uid="{00000000-0005-0000-0000-000008090000}"/>
    <cellStyle name="Normal 18 2 3 2" xfId="929" xr:uid="{00000000-0005-0000-0000-000009090000}"/>
    <cellStyle name="Normal 18 2 3 2 2" xfId="1835" xr:uid="{00000000-0005-0000-0000-00000A090000}"/>
    <cellStyle name="Normal 18 2 3 2 2 2" xfId="4793" xr:uid="{00000000-0005-0000-0000-00000B090000}"/>
    <cellStyle name="Normal 18 2 3 2 3" xfId="2738" xr:uid="{00000000-0005-0000-0000-00000C090000}"/>
    <cellStyle name="Normal 18 2 3 2 3 2" xfId="5696" xr:uid="{00000000-0005-0000-0000-00000D090000}"/>
    <cellStyle name="Normal 18 2 3 2 4" xfId="3888" xr:uid="{00000000-0005-0000-0000-00000E090000}"/>
    <cellStyle name="Normal 18 2 3 3" xfId="1383" xr:uid="{00000000-0005-0000-0000-00000F090000}"/>
    <cellStyle name="Normal 18 2 3 3 2" xfId="4341" xr:uid="{00000000-0005-0000-0000-000010090000}"/>
    <cellStyle name="Normal 18 2 3 4" xfId="2286" xr:uid="{00000000-0005-0000-0000-000011090000}"/>
    <cellStyle name="Normal 18 2 3 4 2" xfId="5244" xr:uid="{00000000-0005-0000-0000-000012090000}"/>
    <cellStyle name="Normal 18 2 3 5" xfId="3436" xr:uid="{00000000-0005-0000-0000-000013090000}"/>
    <cellStyle name="Normal 18 2 4" xfId="703" xr:uid="{00000000-0005-0000-0000-000014090000}"/>
    <cellStyle name="Normal 18 2 4 2" xfId="1609" xr:uid="{00000000-0005-0000-0000-000015090000}"/>
    <cellStyle name="Normal 18 2 4 2 2" xfId="4567" xr:uid="{00000000-0005-0000-0000-000016090000}"/>
    <cellStyle name="Normal 18 2 4 3" xfId="2512" xr:uid="{00000000-0005-0000-0000-000017090000}"/>
    <cellStyle name="Normal 18 2 4 3 2" xfId="5470" xr:uid="{00000000-0005-0000-0000-000018090000}"/>
    <cellStyle name="Normal 18 2 4 4" xfId="3662" xr:uid="{00000000-0005-0000-0000-000019090000}"/>
    <cellStyle name="Normal 18 2 5" xfId="1157" xr:uid="{00000000-0005-0000-0000-00001A090000}"/>
    <cellStyle name="Normal 18 2 5 2" xfId="4115" xr:uid="{00000000-0005-0000-0000-00001B090000}"/>
    <cellStyle name="Normal 18 2 6" xfId="2060" xr:uid="{00000000-0005-0000-0000-00001C090000}"/>
    <cellStyle name="Normal 18 2 6 2" xfId="5018" xr:uid="{00000000-0005-0000-0000-00001D090000}"/>
    <cellStyle name="Normal 18 2 7" xfId="3208" xr:uid="{00000000-0005-0000-0000-00001E090000}"/>
    <cellStyle name="Normal 18 3" xfId="321" xr:uid="{00000000-0005-0000-0000-00001F090000}"/>
    <cellStyle name="Normal 18 3 2" xfId="550" xr:uid="{00000000-0005-0000-0000-000020090000}"/>
    <cellStyle name="Normal 18 3 2 2" xfId="1004" xr:uid="{00000000-0005-0000-0000-000021090000}"/>
    <cellStyle name="Normal 18 3 2 2 2" xfId="1910" xr:uid="{00000000-0005-0000-0000-000022090000}"/>
    <cellStyle name="Normal 18 3 2 2 2 2" xfId="4868" xr:uid="{00000000-0005-0000-0000-000023090000}"/>
    <cellStyle name="Normal 18 3 2 2 3" xfId="2813" xr:uid="{00000000-0005-0000-0000-000024090000}"/>
    <cellStyle name="Normal 18 3 2 2 3 2" xfId="5771" xr:uid="{00000000-0005-0000-0000-000025090000}"/>
    <cellStyle name="Normal 18 3 2 2 4" xfId="3963" xr:uid="{00000000-0005-0000-0000-000026090000}"/>
    <cellStyle name="Normal 18 3 2 3" xfId="1458" xr:uid="{00000000-0005-0000-0000-000027090000}"/>
    <cellStyle name="Normal 18 3 2 3 2" xfId="4416" xr:uid="{00000000-0005-0000-0000-000028090000}"/>
    <cellStyle name="Normal 18 3 2 4" xfId="2361" xr:uid="{00000000-0005-0000-0000-000029090000}"/>
    <cellStyle name="Normal 18 3 2 4 2" xfId="5319" xr:uid="{00000000-0005-0000-0000-00002A090000}"/>
    <cellStyle name="Normal 18 3 2 5" xfId="3511" xr:uid="{00000000-0005-0000-0000-00002B090000}"/>
    <cellStyle name="Normal 18 3 3" xfId="778" xr:uid="{00000000-0005-0000-0000-00002C090000}"/>
    <cellStyle name="Normal 18 3 3 2" xfId="1684" xr:uid="{00000000-0005-0000-0000-00002D090000}"/>
    <cellStyle name="Normal 18 3 3 2 2" xfId="4642" xr:uid="{00000000-0005-0000-0000-00002E090000}"/>
    <cellStyle name="Normal 18 3 3 3" xfId="2587" xr:uid="{00000000-0005-0000-0000-00002F090000}"/>
    <cellStyle name="Normal 18 3 3 3 2" xfId="5545" xr:uid="{00000000-0005-0000-0000-000030090000}"/>
    <cellStyle name="Normal 18 3 3 4" xfId="3737" xr:uid="{00000000-0005-0000-0000-000031090000}"/>
    <cellStyle name="Normal 18 3 4" xfId="1232" xr:uid="{00000000-0005-0000-0000-000032090000}"/>
    <cellStyle name="Normal 18 3 4 2" xfId="4190" xr:uid="{00000000-0005-0000-0000-000033090000}"/>
    <cellStyle name="Normal 18 3 5" xfId="2135" xr:uid="{00000000-0005-0000-0000-000034090000}"/>
    <cellStyle name="Normal 18 3 5 2" xfId="5093" xr:uid="{00000000-0005-0000-0000-000035090000}"/>
    <cellStyle name="Normal 18 3 6" xfId="3285" xr:uid="{00000000-0005-0000-0000-000036090000}"/>
    <cellStyle name="Normal 18 4" xfId="438" xr:uid="{00000000-0005-0000-0000-000037090000}"/>
    <cellStyle name="Normal 18 4 2" xfId="892" xr:uid="{00000000-0005-0000-0000-000038090000}"/>
    <cellStyle name="Normal 18 4 2 2" xfId="1798" xr:uid="{00000000-0005-0000-0000-000039090000}"/>
    <cellStyle name="Normal 18 4 2 2 2" xfId="4756" xr:uid="{00000000-0005-0000-0000-00003A090000}"/>
    <cellStyle name="Normal 18 4 2 3" xfId="2701" xr:uid="{00000000-0005-0000-0000-00003B090000}"/>
    <cellStyle name="Normal 18 4 2 3 2" xfId="5659" xr:uid="{00000000-0005-0000-0000-00003C090000}"/>
    <cellStyle name="Normal 18 4 2 4" xfId="3851" xr:uid="{00000000-0005-0000-0000-00003D090000}"/>
    <cellStyle name="Normal 18 4 3" xfId="1346" xr:uid="{00000000-0005-0000-0000-00003E090000}"/>
    <cellStyle name="Normal 18 4 3 2" xfId="4304" xr:uid="{00000000-0005-0000-0000-00003F090000}"/>
    <cellStyle name="Normal 18 4 4" xfId="2249" xr:uid="{00000000-0005-0000-0000-000040090000}"/>
    <cellStyle name="Normal 18 4 4 2" xfId="5207" xr:uid="{00000000-0005-0000-0000-000041090000}"/>
    <cellStyle name="Normal 18 4 5" xfId="3399" xr:uid="{00000000-0005-0000-0000-000042090000}"/>
    <cellStyle name="Normal 18 5" xfId="666" xr:uid="{00000000-0005-0000-0000-000043090000}"/>
    <cellStyle name="Normal 18 5 2" xfId="1572" xr:uid="{00000000-0005-0000-0000-000044090000}"/>
    <cellStyle name="Normal 18 5 2 2" xfId="4530" xr:uid="{00000000-0005-0000-0000-000045090000}"/>
    <cellStyle name="Normal 18 5 3" xfId="2475" xr:uid="{00000000-0005-0000-0000-000046090000}"/>
    <cellStyle name="Normal 18 5 3 2" xfId="5433" xr:uid="{00000000-0005-0000-0000-000047090000}"/>
    <cellStyle name="Normal 18 5 4" xfId="3625" xr:uid="{00000000-0005-0000-0000-000048090000}"/>
    <cellStyle name="Normal 18 6" xfId="1120" xr:uid="{00000000-0005-0000-0000-000049090000}"/>
    <cellStyle name="Normal 18 6 2" xfId="4078" xr:uid="{00000000-0005-0000-0000-00004A090000}"/>
    <cellStyle name="Normal 18 7" xfId="2023" xr:uid="{00000000-0005-0000-0000-00004B090000}"/>
    <cellStyle name="Normal 18 7 2" xfId="4981" xr:uid="{00000000-0005-0000-0000-00004C090000}"/>
    <cellStyle name="Normal 18 8" xfId="3166" xr:uid="{00000000-0005-0000-0000-00004D090000}"/>
    <cellStyle name="Normal 19" xfId="149" xr:uid="{00000000-0005-0000-0000-00004E090000}"/>
    <cellStyle name="Normal 19 2" xfId="224" xr:uid="{00000000-0005-0000-0000-00004F090000}"/>
    <cellStyle name="Normal 19 2 2" xfId="361" xr:uid="{00000000-0005-0000-0000-000050090000}"/>
    <cellStyle name="Normal 19 2 2 2" xfId="590" xr:uid="{00000000-0005-0000-0000-000051090000}"/>
    <cellStyle name="Normal 19 2 2 2 2" xfId="1044" xr:uid="{00000000-0005-0000-0000-000052090000}"/>
    <cellStyle name="Normal 19 2 2 2 2 2" xfId="1950" xr:uid="{00000000-0005-0000-0000-000053090000}"/>
    <cellStyle name="Normal 19 2 2 2 2 2 2" xfId="4908" xr:uid="{00000000-0005-0000-0000-000054090000}"/>
    <cellStyle name="Normal 19 2 2 2 2 3" xfId="2853" xr:uid="{00000000-0005-0000-0000-000055090000}"/>
    <cellStyle name="Normal 19 2 2 2 2 3 2" xfId="5811" xr:uid="{00000000-0005-0000-0000-000056090000}"/>
    <cellStyle name="Normal 19 2 2 2 2 4" xfId="4003" xr:uid="{00000000-0005-0000-0000-000057090000}"/>
    <cellStyle name="Normal 19 2 2 2 3" xfId="1498" xr:uid="{00000000-0005-0000-0000-000058090000}"/>
    <cellStyle name="Normal 19 2 2 2 3 2" xfId="4456" xr:uid="{00000000-0005-0000-0000-000059090000}"/>
    <cellStyle name="Normal 19 2 2 2 4" xfId="2401" xr:uid="{00000000-0005-0000-0000-00005A090000}"/>
    <cellStyle name="Normal 19 2 2 2 4 2" xfId="5359" xr:uid="{00000000-0005-0000-0000-00005B090000}"/>
    <cellStyle name="Normal 19 2 2 2 5" xfId="3551" xr:uid="{00000000-0005-0000-0000-00005C090000}"/>
    <cellStyle name="Normal 19 2 2 3" xfId="818" xr:uid="{00000000-0005-0000-0000-00005D090000}"/>
    <cellStyle name="Normal 19 2 2 3 2" xfId="1724" xr:uid="{00000000-0005-0000-0000-00005E090000}"/>
    <cellStyle name="Normal 19 2 2 3 2 2" xfId="4682" xr:uid="{00000000-0005-0000-0000-00005F090000}"/>
    <cellStyle name="Normal 19 2 2 3 3" xfId="2627" xr:uid="{00000000-0005-0000-0000-000060090000}"/>
    <cellStyle name="Normal 19 2 2 3 3 2" xfId="5585" xr:uid="{00000000-0005-0000-0000-000061090000}"/>
    <cellStyle name="Normal 19 2 2 3 4" xfId="3777" xr:uid="{00000000-0005-0000-0000-000062090000}"/>
    <cellStyle name="Normal 19 2 2 4" xfId="1272" xr:uid="{00000000-0005-0000-0000-000063090000}"/>
    <cellStyle name="Normal 19 2 2 4 2" xfId="4230" xr:uid="{00000000-0005-0000-0000-000064090000}"/>
    <cellStyle name="Normal 19 2 2 5" xfId="2175" xr:uid="{00000000-0005-0000-0000-000065090000}"/>
    <cellStyle name="Normal 19 2 2 5 2" xfId="5133" xr:uid="{00000000-0005-0000-0000-000066090000}"/>
    <cellStyle name="Normal 19 2 2 6" xfId="3325" xr:uid="{00000000-0005-0000-0000-000067090000}"/>
    <cellStyle name="Normal 19 2 3" xfId="478" xr:uid="{00000000-0005-0000-0000-000068090000}"/>
    <cellStyle name="Normal 19 2 3 2" xfId="932" xr:uid="{00000000-0005-0000-0000-000069090000}"/>
    <cellStyle name="Normal 19 2 3 2 2" xfId="1838" xr:uid="{00000000-0005-0000-0000-00006A090000}"/>
    <cellStyle name="Normal 19 2 3 2 2 2" xfId="4796" xr:uid="{00000000-0005-0000-0000-00006B090000}"/>
    <cellStyle name="Normal 19 2 3 2 3" xfId="2741" xr:uid="{00000000-0005-0000-0000-00006C090000}"/>
    <cellStyle name="Normal 19 2 3 2 3 2" xfId="5699" xr:uid="{00000000-0005-0000-0000-00006D090000}"/>
    <cellStyle name="Normal 19 2 3 2 4" xfId="3891" xr:uid="{00000000-0005-0000-0000-00006E090000}"/>
    <cellStyle name="Normal 19 2 3 3" xfId="1386" xr:uid="{00000000-0005-0000-0000-00006F090000}"/>
    <cellStyle name="Normal 19 2 3 3 2" xfId="4344" xr:uid="{00000000-0005-0000-0000-000070090000}"/>
    <cellStyle name="Normal 19 2 3 4" xfId="2289" xr:uid="{00000000-0005-0000-0000-000071090000}"/>
    <cellStyle name="Normal 19 2 3 4 2" xfId="5247" xr:uid="{00000000-0005-0000-0000-000072090000}"/>
    <cellStyle name="Normal 19 2 3 5" xfId="3439" xr:uid="{00000000-0005-0000-0000-000073090000}"/>
    <cellStyle name="Normal 19 2 4" xfId="706" xr:uid="{00000000-0005-0000-0000-000074090000}"/>
    <cellStyle name="Normal 19 2 4 2" xfId="1612" xr:uid="{00000000-0005-0000-0000-000075090000}"/>
    <cellStyle name="Normal 19 2 4 2 2" xfId="4570" xr:uid="{00000000-0005-0000-0000-000076090000}"/>
    <cellStyle name="Normal 19 2 4 3" xfId="2515" xr:uid="{00000000-0005-0000-0000-000077090000}"/>
    <cellStyle name="Normal 19 2 4 3 2" xfId="5473" xr:uid="{00000000-0005-0000-0000-000078090000}"/>
    <cellStyle name="Normal 19 2 4 4" xfId="3665" xr:uid="{00000000-0005-0000-0000-000079090000}"/>
    <cellStyle name="Normal 19 2 5" xfId="1160" xr:uid="{00000000-0005-0000-0000-00007A090000}"/>
    <cellStyle name="Normal 19 2 5 2" xfId="4118" xr:uid="{00000000-0005-0000-0000-00007B090000}"/>
    <cellStyle name="Normal 19 2 6" xfId="2063" xr:uid="{00000000-0005-0000-0000-00007C090000}"/>
    <cellStyle name="Normal 19 2 6 2" xfId="5021" xr:uid="{00000000-0005-0000-0000-00007D090000}"/>
    <cellStyle name="Normal 19 2 7" xfId="3211" xr:uid="{00000000-0005-0000-0000-00007E090000}"/>
    <cellStyle name="Normal 19 3" xfId="324" xr:uid="{00000000-0005-0000-0000-00007F090000}"/>
    <cellStyle name="Normal 19 3 2" xfId="553" xr:uid="{00000000-0005-0000-0000-000080090000}"/>
    <cellStyle name="Normal 19 3 2 2" xfId="1007" xr:uid="{00000000-0005-0000-0000-000081090000}"/>
    <cellStyle name="Normal 19 3 2 2 2" xfId="1913" xr:uid="{00000000-0005-0000-0000-000082090000}"/>
    <cellStyle name="Normal 19 3 2 2 2 2" xfId="4871" xr:uid="{00000000-0005-0000-0000-000083090000}"/>
    <cellStyle name="Normal 19 3 2 2 3" xfId="2816" xr:uid="{00000000-0005-0000-0000-000084090000}"/>
    <cellStyle name="Normal 19 3 2 2 3 2" xfId="5774" xr:uid="{00000000-0005-0000-0000-000085090000}"/>
    <cellStyle name="Normal 19 3 2 2 4" xfId="3966" xr:uid="{00000000-0005-0000-0000-000086090000}"/>
    <cellStyle name="Normal 19 3 2 3" xfId="1461" xr:uid="{00000000-0005-0000-0000-000087090000}"/>
    <cellStyle name="Normal 19 3 2 3 2" xfId="4419" xr:uid="{00000000-0005-0000-0000-000088090000}"/>
    <cellStyle name="Normal 19 3 2 4" xfId="2364" xr:uid="{00000000-0005-0000-0000-000089090000}"/>
    <cellStyle name="Normal 19 3 2 4 2" xfId="5322" xr:uid="{00000000-0005-0000-0000-00008A090000}"/>
    <cellStyle name="Normal 19 3 2 5" xfId="3514" xr:uid="{00000000-0005-0000-0000-00008B090000}"/>
    <cellStyle name="Normal 19 3 3" xfId="781" xr:uid="{00000000-0005-0000-0000-00008C090000}"/>
    <cellStyle name="Normal 19 3 3 2" xfId="1687" xr:uid="{00000000-0005-0000-0000-00008D090000}"/>
    <cellStyle name="Normal 19 3 3 2 2" xfId="4645" xr:uid="{00000000-0005-0000-0000-00008E090000}"/>
    <cellStyle name="Normal 19 3 3 3" xfId="2590" xr:uid="{00000000-0005-0000-0000-00008F090000}"/>
    <cellStyle name="Normal 19 3 3 3 2" xfId="5548" xr:uid="{00000000-0005-0000-0000-000090090000}"/>
    <cellStyle name="Normal 19 3 3 4" xfId="3740" xr:uid="{00000000-0005-0000-0000-000091090000}"/>
    <cellStyle name="Normal 19 3 4" xfId="1235" xr:uid="{00000000-0005-0000-0000-000092090000}"/>
    <cellStyle name="Normal 19 3 4 2" xfId="4193" xr:uid="{00000000-0005-0000-0000-000093090000}"/>
    <cellStyle name="Normal 19 3 5" xfId="2138" xr:uid="{00000000-0005-0000-0000-000094090000}"/>
    <cellStyle name="Normal 19 3 5 2" xfId="5096" xr:uid="{00000000-0005-0000-0000-000095090000}"/>
    <cellStyle name="Normal 19 3 6" xfId="3288" xr:uid="{00000000-0005-0000-0000-000096090000}"/>
    <cellStyle name="Normal 19 4" xfId="441" xr:uid="{00000000-0005-0000-0000-000097090000}"/>
    <cellStyle name="Normal 19 4 2" xfId="895" xr:uid="{00000000-0005-0000-0000-000098090000}"/>
    <cellStyle name="Normal 19 4 2 2" xfId="1801" xr:uid="{00000000-0005-0000-0000-000099090000}"/>
    <cellStyle name="Normal 19 4 2 2 2" xfId="4759" xr:uid="{00000000-0005-0000-0000-00009A090000}"/>
    <cellStyle name="Normal 19 4 2 3" xfId="2704" xr:uid="{00000000-0005-0000-0000-00009B090000}"/>
    <cellStyle name="Normal 19 4 2 3 2" xfId="5662" xr:uid="{00000000-0005-0000-0000-00009C090000}"/>
    <cellStyle name="Normal 19 4 2 4" xfId="3854" xr:uid="{00000000-0005-0000-0000-00009D090000}"/>
    <cellStyle name="Normal 19 4 3" xfId="1349" xr:uid="{00000000-0005-0000-0000-00009E090000}"/>
    <cellStyle name="Normal 19 4 3 2" xfId="4307" xr:uid="{00000000-0005-0000-0000-00009F090000}"/>
    <cellStyle name="Normal 19 4 4" xfId="2252" xr:uid="{00000000-0005-0000-0000-0000A0090000}"/>
    <cellStyle name="Normal 19 4 4 2" xfId="5210" xr:uid="{00000000-0005-0000-0000-0000A1090000}"/>
    <cellStyle name="Normal 19 4 5" xfId="3402" xr:uid="{00000000-0005-0000-0000-0000A2090000}"/>
    <cellStyle name="Normal 19 5" xfId="669" xr:uid="{00000000-0005-0000-0000-0000A3090000}"/>
    <cellStyle name="Normal 19 5 2" xfId="1575" xr:uid="{00000000-0005-0000-0000-0000A4090000}"/>
    <cellStyle name="Normal 19 5 2 2" xfId="4533" xr:uid="{00000000-0005-0000-0000-0000A5090000}"/>
    <cellStyle name="Normal 19 5 3" xfId="2478" xr:uid="{00000000-0005-0000-0000-0000A6090000}"/>
    <cellStyle name="Normal 19 5 3 2" xfId="5436" xr:uid="{00000000-0005-0000-0000-0000A7090000}"/>
    <cellStyle name="Normal 19 5 4" xfId="3628" xr:uid="{00000000-0005-0000-0000-0000A8090000}"/>
    <cellStyle name="Normal 19 6" xfId="1123" xr:uid="{00000000-0005-0000-0000-0000A9090000}"/>
    <cellStyle name="Normal 19 6 2" xfId="4081" xr:uid="{00000000-0005-0000-0000-0000AA090000}"/>
    <cellStyle name="Normal 19 7" xfId="2026" xr:uid="{00000000-0005-0000-0000-0000AB090000}"/>
    <cellStyle name="Normal 19 7 2" xfId="4984" xr:uid="{00000000-0005-0000-0000-0000AC090000}"/>
    <cellStyle name="Normal 19 8" xfId="3169" xr:uid="{00000000-0005-0000-0000-0000AD090000}"/>
    <cellStyle name="Normal 2" xfId="72" xr:uid="{00000000-0005-0000-0000-0000AE090000}"/>
    <cellStyle name="Normal 2 2" xfId="73" xr:uid="{00000000-0005-0000-0000-0000AF090000}"/>
    <cellStyle name="Normal 2 2 2" xfId="111" xr:uid="{00000000-0005-0000-0000-0000B0090000}"/>
    <cellStyle name="Normal 2 2 2 2" xfId="201" xr:uid="{00000000-0005-0000-0000-0000B1090000}"/>
    <cellStyle name="Normal 2 2 3" xfId="166" xr:uid="{00000000-0005-0000-0000-0000B2090000}"/>
    <cellStyle name="Normal 2 2 3 2" xfId="236" xr:uid="{00000000-0005-0000-0000-0000B3090000}"/>
    <cellStyle name="Normal 2 2 4" xfId="192" xr:uid="{00000000-0005-0000-0000-0000B4090000}"/>
    <cellStyle name="Normal 2 3" xfId="142" xr:uid="{00000000-0005-0000-0000-0000B5090000}"/>
    <cellStyle name="Normal 20" xfId="151" xr:uid="{00000000-0005-0000-0000-0000B6090000}"/>
    <cellStyle name="Normal 20 2" xfId="167" xr:uid="{00000000-0005-0000-0000-0000B7090000}"/>
    <cellStyle name="Normal 20 3" xfId="226" xr:uid="{00000000-0005-0000-0000-0000B8090000}"/>
    <cellStyle name="Normal 20 3 2" xfId="363" xr:uid="{00000000-0005-0000-0000-0000B9090000}"/>
    <cellStyle name="Normal 20 3 2 2" xfId="592" xr:uid="{00000000-0005-0000-0000-0000BA090000}"/>
    <cellStyle name="Normal 20 3 2 2 2" xfId="1046" xr:uid="{00000000-0005-0000-0000-0000BB090000}"/>
    <cellStyle name="Normal 20 3 2 2 2 2" xfId="1952" xr:uid="{00000000-0005-0000-0000-0000BC090000}"/>
    <cellStyle name="Normal 20 3 2 2 2 2 2" xfId="4910" xr:uid="{00000000-0005-0000-0000-0000BD090000}"/>
    <cellStyle name="Normal 20 3 2 2 2 3" xfId="2855" xr:uid="{00000000-0005-0000-0000-0000BE090000}"/>
    <cellStyle name="Normal 20 3 2 2 2 3 2" xfId="5813" xr:uid="{00000000-0005-0000-0000-0000BF090000}"/>
    <cellStyle name="Normal 20 3 2 2 2 4" xfId="4005" xr:uid="{00000000-0005-0000-0000-0000C0090000}"/>
    <cellStyle name="Normal 20 3 2 2 3" xfId="1500" xr:uid="{00000000-0005-0000-0000-0000C1090000}"/>
    <cellStyle name="Normal 20 3 2 2 3 2" xfId="4458" xr:uid="{00000000-0005-0000-0000-0000C2090000}"/>
    <cellStyle name="Normal 20 3 2 2 4" xfId="2403" xr:uid="{00000000-0005-0000-0000-0000C3090000}"/>
    <cellStyle name="Normal 20 3 2 2 4 2" xfId="5361" xr:uid="{00000000-0005-0000-0000-0000C4090000}"/>
    <cellStyle name="Normal 20 3 2 2 5" xfId="3553" xr:uid="{00000000-0005-0000-0000-0000C5090000}"/>
    <cellStyle name="Normal 20 3 2 3" xfId="820" xr:uid="{00000000-0005-0000-0000-0000C6090000}"/>
    <cellStyle name="Normal 20 3 2 3 2" xfId="1726" xr:uid="{00000000-0005-0000-0000-0000C7090000}"/>
    <cellStyle name="Normal 20 3 2 3 2 2" xfId="4684" xr:uid="{00000000-0005-0000-0000-0000C8090000}"/>
    <cellStyle name="Normal 20 3 2 3 3" xfId="2629" xr:uid="{00000000-0005-0000-0000-0000C9090000}"/>
    <cellStyle name="Normal 20 3 2 3 3 2" xfId="5587" xr:uid="{00000000-0005-0000-0000-0000CA090000}"/>
    <cellStyle name="Normal 20 3 2 3 4" xfId="3779" xr:uid="{00000000-0005-0000-0000-0000CB090000}"/>
    <cellStyle name="Normal 20 3 2 4" xfId="1274" xr:uid="{00000000-0005-0000-0000-0000CC090000}"/>
    <cellStyle name="Normal 20 3 2 4 2" xfId="4232" xr:uid="{00000000-0005-0000-0000-0000CD090000}"/>
    <cellStyle name="Normal 20 3 2 5" xfId="2177" xr:uid="{00000000-0005-0000-0000-0000CE090000}"/>
    <cellStyle name="Normal 20 3 2 5 2" xfId="5135" xr:uid="{00000000-0005-0000-0000-0000CF090000}"/>
    <cellStyle name="Normal 20 3 2 6" xfId="3327" xr:uid="{00000000-0005-0000-0000-0000D0090000}"/>
    <cellStyle name="Normal 20 3 3" xfId="480" xr:uid="{00000000-0005-0000-0000-0000D1090000}"/>
    <cellStyle name="Normal 20 3 3 2" xfId="934" xr:uid="{00000000-0005-0000-0000-0000D2090000}"/>
    <cellStyle name="Normal 20 3 3 2 2" xfId="1840" xr:uid="{00000000-0005-0000-0000-0000D3090000}"/>
    <cellStyle name="Normal 20 3 3 2 2 2" xfId="4798" xr:uid="{00000000-0005-0000-0000-0000D4090000}"/>
    <cellStyle name="Normal 20 3 3 2 3" xfId="2743" xr:uid="{00000000-0005-0000-0000-0000D5090000}"/>
    <cellStyle name="Normal 20 3 3 2 3 2" xfId="5701" xr:uid="{00000000-0005-0000-0000-0000D6090000}"/>
    <cellStyle name="Normal 20 3 3 2 4" xfId="3893" xr:uid="{00000000-0005-0000-0000-0000D7090000}"/>
    <cellStyle name="Normal 20 3 3 3" xfId="1388" xr:uid="{00000000-0005-0000-0000-0000D8090000}"/>
    <cellStyle name="Normal 20 3 3 3 2" xfId="4346" xr:uid="{00000000-0005-0000-0000-0000D9090000}"/>
    <cellStyle name="Normal 20 3 3 4" xfId="2291" xr:uid="{00000000-0005-0000-0000-0000DA090000}"/>
    <cellStyle name="Normal 20 3 3 4 2" xfId="5249" xr:uid="{00000000-0005-0000-0000-0000DB090000}"/>
    <cellStyle name="Normal 20 3 3 5" xfId="3441" xr:uid="{00000000-0005-0000-0000-0000DC090000}"/>
    <cellStyle name="Normal 20 3 4" xfId="708" xr:uid="{00000000-0005-0000-0000-0000DD090000}"/>
    <cellStyle name="Normal 20 3 4 2" xfId="1614" xr:uid="{00000000-0005-0000-0000-0000DE090000}"/>
    <cellStyle name="Normal 20 3 4 2 2" xfId="4572" xr:uid="{00000000-0005-0000-0000-0000DF090000}"/>
    <cellStyle name="Normal 20 3 4 3" xfId="2517" xr:uid="{00000000-0005-0000-0000-0000E0090000}"/>
    <cellStyle name="Normal 20 3 4 3 2" xfId="5475" xr:uid="{00000000-0005-0000-0000-0000E1090000}"/>
    <cellStyle name="Normal 20 3 4 4" xfId="3667" xr:uid="{00000000-0005-0000-0000-0000E2090000}"/>
    <cellStyle name="Normal 20 3 5" xfId="1162" xr:uid="{00000000-0005-0000-0000-0000E3090000}"/>
    <cellStyle name="Normal 20 3 5 2" xfId="4120" xr:uid="{00000000-0005-0000-0000-0000E4090000}"/>
    <cellStyle name="Normal 20 3 6" xfId="2065" xr:uid="{00000000-0005-0000-0000-0000E5090000}"/>
    <cellStyle name="Normal 20 3 6 2" xfId="5023" xr:uid="{00000000-0005-0000-0000-0000E6090000}"/>
    <cellStyle name="Normal 20 3 7" xfId="3213" xr:uid="{00000000-0005-0000-0000-0000E7090000}"/>
    <cellStyle name="Normal 20 4" xfId="326" xr:uid="{00000000-0005-0000-0000-0000E8090000}"/>
    <cellStyle name="Normal 20 4 2" xfId="555" xr:uid="{00000000-0005-0000-0000-0000E9090000}"/>
    <cellStyle name="Normal 20 4 2 2" xfId="1009" xr:uid="{00000000-0005-0000-0000-0000EA090000}"/>
    <cellStyle name="Normal 20 4 2 2 2" xfId="1915" xr:uid="{00000000-0005-0000-0000-0000EB090000}"/>
    <cellStyle name="Normal 20 4 2 2 2 2" xfId="4873" xr:uid="{00000000-0005-0000-0000-0000EC090000}"/>
    <cellStyle name="Normal 20 4 2 2 3" xfId="2818" xr:uid="{00000000-0005-0000-0000-0000ED090000}"/>
    <cellStyle name="Normal 20 4 2 2 3 2" xfId="5776" xr:uid="{00000000-0005-0000-0000-0000EE090000}"/>
    <cellStyle name="Normal 20 4 2 2 4" xfId="3968" xr:uid="{00000000-0005-0000-0000-0000EF090000}"/>
    <cellStyle name="Normal 20 4 2 3" xfId="1463" xr:uid="{00000000-0005-0000-0000-0000F0090000}"/>
    <cellStyle name="Normal 20 4 2 3 2" xfId="4421" xr:uid="{00000000-0005-0000-0000-0000F1090000}"/>
    <cellStyle name="Normal 20 4 2 4" xfId="2366" xr:uid="{00000000-0005-0000-0000-0000F2090000}"/>
    <cellStyle name="Normal 20 4 2 4 2" xfId="5324" xr:uid="{00000000-0005-0000-0000-0000F3090000}"/>
    <cellStyle name="Normal 20 4 2 5" xfId="3516" xr:uid="{00000000-0005-0000-0000-0000F4090000}"/>
    <cellStyle name="Normal 20 4 3" xfId="783" xr:uid="{00000000-0005-0000-0000-0000F5090000}"/>
    <cellStyle name="Normal 20 4 3 2" xfId="1689" xr:uid="{00000000-0005-0000-0000-0000F6090000}"/>
    <cellStyle name="Normal 20 4 3 2 2" xfId="4647" xr:uid="{00000000-0005-0000-0000-0000F7090000}"/>
    <cellStyle name="Normal 20 4 3 3" xfId="2592" xr:uid="{00000000-0005-0000-0000-0000F8090000}"/>
    <cellStyle name="Normal 20 4 3 3 2" xfId="5550" xr:uid="{00000000-0005-0000-0000-0000F9090000}"/>
    <cellStyle name="Normal 20 4 3 4" xfId="3742" xr:uid="{00000000-0005-0000-0000-0000FA090000}"/>
    <cellStyle name="Normal 20 4 4" xfId="1237" xr:uid="{00000000-0005-0000-0000-0000FB090000}"/>
    <cellStyle name="Normal 20 4 4 2" xfId="4195" xr:uid="{00000000-0005-0000-0000-0000FC090000}"/>
    <cellStyle name="Normal 20 4 5" xfId="2140" xr:uid="{00000000-0005-0000-0000-0000FD090000}"/>
    <cellStyle name="Normal 20 4 5 2" xfId="5098" xr:uid="{00000000-0005-0000-0000-0000FE090000}"/>
    <cellStyle name="Normal 20 4 6" xfId="3290" xr:uid="{00000000-0005-0000-0000-0000FF090000}"/>
    <cellStyle name="Normal 20 5" xfId="443" xr:uid="{00000000-0005-0000-0000-0000000A0000}"/>
    <cellStyle name="Normal 20 5 2" xfId="897" xr:uid="{00000000-0005-0000-0000-0000010A0000}"/>
    <cellStyle name="Normal 20 5 2 2" xfId="1803" xr:uid="{00000000-0005-0000-0000-0000020A0000}"/>
    <cellStyle name="Normal 20 5 2 2 2" xfId="4761" xr:uid="{00000000-0005-0000-0000-0000030A0000}"/>
    <cellStyle name="Normal 20 5 2 3" xfId="2706" xr:uid="{00000000-0005-0000-0000-0000040A0000}"/>
    <cellStyle name="Normal 20 5 2 3 2" xfId="5664" xr:uid="{00000000-0005-0000-0000-0000050A0000}"/>
    <cellStyle name="Normal 20 5 2 4" xfId="3856" xr:uid="{00000000-0005-0000-0000-0000060A0000}"/>
    <cellStyle name="Normal 20 5 3" xfId="1351" xr:uid="{00000000-0005-0000-0000-0000070A0000}"/>
    <cellStyle name="Normal 20 5 3 2" xfId="4309" xr:uid="{00000000-0005-0000-0000-0000080A0000}"/>
    <cellStyle name="Normal 20 5 4" xfId="2254" xr:uid="{00000000-0005-0000-0000-0000090A0000}"/>
    <cellStyle name="Normal 20 5 4 2" xfId="5212" xr:uid="{00000000-0005-0000-0000-00000A0A0000}"/>
    <cellStyle name="Normal 20 5 5" xfId="3404" xr:uid="{00000000-0005-0000-0000-00000B0A0000}"/>
    <cellStyle name="Normal 20 6" xfId="671" xr:uid="{00000000-0005-0000-0000-00000C0A0000}"/>
    <cellStyle name="Normal 20 6 2" xfId="1577" xr:uid="{00000000-0005-0000-0000-00000D0A0000}"/>
    <cellStyle name="Normal 20 6 2 2" xfId="4535" xr:uid="{00000000-0005-0000-0000-00000E0A0000}"/>
    <cellStyle name="Normal 20 6 3" xfId="2480" xr:uid="{00000000-0005-0000-0000-00000F0A0000}"/>
    <cellStyle name="Normal 20 6 3 2" xfId="5438" xr:uid="{00000000-0005-0000-0000-0000100A0000}"/>
    <cellStyle name="Normal 20 6 4" xfId="3630" xr:uid="{00000000-0005-0000-0000-0000110A0000}"/>
    <cellStyle name="Normal 20 7" xfId="1125" xr:uid="{00000000-0005-0000-0000-0000120A0000}"/>
    <cellStyle name="Normal 20 7 2" xfId="4083" xr:uid="{00000000-0005-0000-0000-0000130A0000}"/>
    <cellStyle name="Normal 20 8" xfId="2028" xr:uid="{00000000-0005-0000-0000-0000140A0000}"/>
    <cellStyle name="Normal 20 8 2" xfId="4986" xr:uid="{00000000-0005-0000-0000-0000150A0000}"/>
    <cellStyle name="Normal 20 9" xfId="3171" xr:uid="{00000000-0005-0000-0000-0000160A0000}"/>
    <cellStyle name="Normal 21" xfId="153" xr:uid="{00000000-0005-0000-0000-0000170A0000}"/>
    <cellStyle name="Normal 21 2" xfId="228" xr:uid="{00000000-0005-0000-0000-0000180A0000}"/>
    <cellStyle name="Normal 21 2 2" xfId="365" xr:uid="{00000000-0005-0000-0000-0000190A0000}"/>
    <cellStyle name="Normal 21 2 2 2" xfId="594" xr:uid="{00000000-0005-0000-0000-00001A0A0000}"/>
    <cellStyle name="Normal 21 2 2 2 2" xfId="1048" xr:uid="{00000000-0005-0000-0000-00001B0A0000}"/>
    <cellStyle name="Normal 21 2 2 2 2 2" xfId="1954" xr:uid="{00000000-0005-0000-0000-00001C0A0000}"/>
    <cellStyle name="Normal 21 2 2 2 2 2 2" xfId="4912" xr:uid="{00000000-0005-0000-0000-00001D0A0000}"/>
    <cellStyle name="Normal 21 2 2 2 2 3" xfId="2857" xr:uid="{00000000-0005-0000-0000-00001E0A0000}"/>
    <cellStyle name="Normal 21 2 2 2 2 3 2" xfId="5815" xr:uid="{00000000-0005-0000-0000-00001F0A0000}"/>
    <cellStyle name="Normal 21 2 2 2 2 4" xfId="4007" xr:uid="{00000000-0005-0000-0000-0000200A0000}"/>
    <cellStyle name="Normal 21 2 2 2 3" xfId="1502" xr:uid="{00000000-0005-0000-0000-0000210A0000}"/>
    <cellStyle name="Normal 21 2 2 2 3 2" xfId="4460" xr:uid="{00000000-0005-0000-0000-0000220A0000}"/>
    <cellStyle name="Normal 21 2 2 2 4" xfId="2405" xr:uid="{00000000-0005-0000-0000-0000230A0000}"/>
    <cellStyle name="Normal 21 2 2 2 4 2" xfId="5363" xr:uid="{00000000-0005-0000-0000-0000240A0000}"/>
    <cellStyle name="Normal 21 2 2 2 5" xfId="3555" xr:uid="{00000000-0005-0000-0000-0000250A0000}"/>
    <cellStyle name="Normal 21 2 2 3" xfId="822" xr:uid="{00000000-0005-0000-0000-0000260A0000}"/>
    <cellStyle name="Normal 21 2 2 3 2" xfId="1728" xr:uid="{00000000-0005-0000-0000-0000270A0000}"/>
    <cellStyle name="Normal 21 2 2 3 2 2" xfId="4686" xr:uid="{00000000-0005-0000-0000-0000280A0000}"/>
    <cellStyle name="Normal 21 2 2 3 3" xfId="2631" xr:uid="{00000000-0005-0000-0000-0000290A0000}"/>
    <cellStyle name="Normal 21 2 2 3 3 2" xfId="5589" xr:uid="{00000000-0005-0000-0000-00002A0A0000}"/>
    <cellStyle name="Normal 21 2 2 3 4" xfId="3781" xr:uid="{00000000-0005-0000-0000-00002B0A0000}"/>
    <cellStyle name="Normal 21 2 2 4" xfId="1276" xr:uid="{00000000-0005-0000-0000-00002C0A0000}"/>
    <cellStyle name="Normal 21 2 2 4 2" xfId="4234" xr:uid="{00000000-0005-0000-0000-00002D0A0000}"/>
    <cellStyle name="Normal 21 2 2 5" xfId="2179" xr:uid="{00000000-0005-0000-0000-00002E0A0000}"/>
    <cellStyle name="Normal 21 2 2 5 2" xfId="5137" xr:uid="{00000000-0005-0000-0000-00002F0A0000}"/>
    <cellStyle name="Normal 21 2 2 6" xfId="3329" xr:uid="{00000000-0005-0000-0000-0000300A0000}"/>
    <cellStyle name="Normal 21 2 3" xfId="482" xr:uid="{00000000-0005-0000-0000-0000310A0000}"/>
    <cellStyle name="Normal 21 2 3 2" xfId="936" xr:uid="{00000000-0005-0000-0000-0000320A0000}"/>
    <cellStyle name="Normal 21 2 3 2 2" xfId="1842" xr:uid="{00000000-0005-0000-0000-0000330A0000}"/>
    <cellStyle name="Normal 21 2 3 2 2 2" xfId="4800" xr:uid="{00000000-0005-0000-0000-0000340A0000}"/>
    <cellStyle name="Normal 21 2 3 2 3" xfId="2745" xr:uid="{00000000-0005-0000-0000-0000350A0000}"/>
    <cellStyle name="Normal 21 2 3 2 3 2" xfId="5703" xr:uid="{00000000-0005-0000-0000-0000360A0000}"/>
    <cellStyle name="Normal 21 2 3 2 4" xfId="3895" xr:uid="{00000000-0005-0000-0000-0000370A0000}"/>
    <cellStyle name="Normal 21 2 3 3" xfId="1390" xr:uid="{00000000-0005-0000-0000-0000380A0000}"/>
    <cellStyle name="Normal 21 2 3 3 2" xfId="4348" xr:uid="{00000000-0005-0000-0000-0000390A0000}"/>
    <cellStyle name="Normal 21 2 3 4" xfId="2293" xr:uid="{00000000-0005-0000-0000-00003A0A0000}"/>
    <cellStyle name="Normal 21 2 3 4 2" xfId="5251" xr:uid="{00000000-0005-0000-0000-00003B0A0000}"/>
    <cellStyle name="Normal 21 2 3 5" xfId="3443" xr:uid="{00000000-0005-0000-0000-00003C0A0000}"/>
    <cellStyle name="Normal 21 2 4" xfId="710" xr:uid="{00000000-0005-0000-0000-00003D0A0000}"/>
    <cellStyle name="Normal 21 2 4 2" xfId="1616" xr:uid="{00000000-0005-0000-0000-00003E0A0000}"/>
    <cellStyle name="Normal 21 2 4 2 2" xfId="4574" xr:uid="{00000000-0005-0000-0000-00003F0A0000}"/>
    <cellStyle name="Normal 21 2 4 3" xfId="2519" xr:uid="{00000000-0005-0000-0000-0000400A0000}"/>
    <cellStyle name="Normal 21 2 4 3 2" xfId="5477" xr:uid="{00000000-0005-0000-0000-0000410A0000}"/>
    <cellStyle name="Normal 21 2 4 4" xfId="3669" xr:uid="{00000000-0005-0000-0000-0000420A0000}"/>
    <cellStyle name="Normal 21 2 5" xfId="1164" xr:uid="{00000000-0005-0000-0000-0000430A0000}"/>
    <cellStyle name="Normal 21 2 5 2" xfId="4122" xr:uid="{00000000-0005-0000-0000-0000440A0000}"/>
    <cellStyle name="Normal 21 2 6" xfId="2067" xr:uid="{00000000-0005-0000-0000-0000450A0000}"/>
    <cellStyle name="Normal 21 2 6 2" xfId="5025" xr:uid="{00000000-0005-0000-0000-0000460A0000}"/>
    <cellStyle name="Normal 21 2 7" xfId="3215" xr:uid="{00000000-0005-0000-0000-0000470A0000}"/>
    <cellStyle name="Normal 21 3" xfId="328" xr:uid="{00000000-0005-0000-0000-0000480A0000}"/>
    <cellStyle name="Normal 21 3 2" xfId="557" xr:uid="{00000000-0005-0000-0000-0000490A0000}"/>
    <cellStyle name="Normal 21 3 2 2" xfId="1011" xr:uid="{00000000-0005-0000-0000-00004A0A0000}"/>
    <cellStyle name="Normal 21 3 2 2 2" xfId="1917" xr:uid="{00000000-0005-0000-0000-00004B0A0000}"/>
    <cellStyle name="Normal 21 3 2 2 2 2" xfId="4875" xr:uid="{00000000-0005-0000-0000-00004C0A0000}"/>
    <cellStyle name="Normal 21 3 2 2 3" xfId="2820" xr:uid="{00000000-0005-0000-0000-00004D0A0000}"/>
    <cellStyle name="Normal 21 3 2 2 3 2" xfId="5778" xr:uid="{00000000-0005-0000-0000-00004E0A0000}"/>
    <cellStyle name="Normal 21 3 2 2 4" xfId="3970" xr:uid="{00000000-0005-0000-0000-00004F0A0000}"/>
    <cellStyle name="Normal 21 3 2 3" xfId="1465" xr:uid="{00000000-0005-0000-0000-0000500A0000}"/>
    <cellStyle name="Normal 21 3 2 3 2" xfId="4423" xr:uid="{00000000-0005-0000-0000-0000510A0000}"/>
    <cellStyle name="Normal 21 3 2 4" xfId="2368" xr:uid="{00000000-0005-0000-0000-0000520A0000}"/>
    <cellStyle name="Normal 21 3 2 4 2" xfId="5326" xr:uid="{00000000-0005-0000-0000-0000530A0000}"/>
    <cellStyle name="Normal 21 3 2 5" xfId="3518" xr:uid="{00000000-0005-0000-0000-0000540A0000}"/>
    <cellStyle name="Normal 21 3 3" xfId="785" xr:uid="{00000000-0005-0000-0000-0000550A0000}"/>
    <cellStyle name="Normal 21 3 3 2" xfId="1691" xr:uid="{00000000-0005-0000-0000-0000560A0000}"/>
    <cellStyle name="Normal 21 3 3 2 2" xfId="4649" xr:uid="{00000000-0005-0000-0000-0000570A0000}"/>
    <cellStyle name="Normal 21 3 3 3" xfId="2594" xr:uid="{00000000-0005-0000-0000-0000580A0000}"/>
    <cellStyle name="Normal 21 3 3 3 2" xfId="5552" xr:uid="{00000000-0005-0000-0000-0000590A0000}"/>
    <cellStyle name="Normal 21 3 3 4" xfId="3744" xr:uid="{00000000-0005-0000-0000-00005A0A0000}"/>
    <cellStyle name="Normal 21 3 4" xfId="1239" xr:uid="{00000000-0005-0000-0000-00005B0A0000}"/>
    <cellStyle name="Normal 21 3 4 2" xfId="4197" xr:uid="{00000000-0005-0000-0000-00005C0A0000}"/>
    <cellStyle name="Normal 21 3 5" xfId="2142" xr:uid="{00000000-0005-0000-0000-00005D0A0000}"/>
    <cellStyle name="Normal 21 3 5 2" xfId="5100" xr:uid="{00000000-0005-0000-0000-00005E0A0000}"/>
    <cellStyle name="Normal 21 3 6" xfId="3292" xr:uid="{00000000-0005-0000-0000-00005F0A0000}"/>
    <cellStyle name="Normal 21 4" xfId="445" xr:uid="{00000000-0005-0000-0000-0000600A0000}"/>
    <cellStyle name="Normal 21 4 2" xfId="899" xr:uid="{00000000-0005-0000-0000-0000610A0000}"/>
    <cellStyle name="Normal 21 4 2 2" xfId="1805" xr:uid="{00000000-0005-0000-0000-0000620A0000}"/>
    <cellStyle name="Normal 21 4 2 2 2" xfId="4763" xr:uid="{00000000-0005-0000-0000-0000630A0000}"/>
    <cellStyle name="Normal 21 4 2 3" xfId="2708" xr:uid="{00000000-0005-0000-0000-0000640A0000}"/>
    <cellStyle name="Normal 21 4 2 3 2" xfId="5666" xr:uid="{00000000-0005-0000-0000-0000650A0000}"/>
    <cellStyle name="Normal 21 4 2 4" xfId="3858" xr:uid="{00000000-0005-0000-0000-0000660A0000}"/>
    <cellStyle name="Normal 21 4 3" xfId="1353" xr:uid="{00000000-0005-0000-0000-0000670A0000}"/>
    <cellStyle name="Normal 21 4 3 2" xfId="4311" xr:uid="{00000000-0005-0000-0000-0000680A0000}"/>
    <cellStyle name="Normal 21 4 4" xfId="2256" xr:uid="{00000000-0005-0000-0000-0000690A0000}"/>
    <cellStyle name="Normal 21 4 4 2" xfId="5214" xr:uid="{00000000-0005-0000-0000-00006A0A0000}"/>
    <cellStyle name="Normal 21 4 5" xfId="3406" xr:uid="{00000000-0005-0000-0000-00006B0A0000}"/>
    <cellStyle name="Normal 21 5" xfId="673" xr:uid="{00000000-0005-0000-0000-00006C0A0000}"/>
    <cellStyle name="Normal 21 5 2" xfId="1579" xr:uid="{00000000-0005-0000-0000-00006D0A0000}"/>
    <cellStyle name="Normal 21 5 2 2" xfId="4537" xr:uid="{00000000-0005-0000-0000-00006E0A0000}"/>
    <cellStyle name="Normal 21 5 3" xfId="2482" xr:uid="{00000000-0005-0000-0000-00006F0A0000}"/>
    <cellStyle name="Normal 21 5 3 2" xfId="5440" xr:uid="{00000000-0005-0000-0000-0000700A0000}"/>
    <cellStyle name="Normal 21 5 4" xfId="3632" xr:uid="{00000000-0005-0000-0000-0000710A0000}"/>
    <cellStyle name="Normal 21 6" xfId="1127" xr:uid="{00000000-0005-0000-0000-0000720A0000}"/>
    <cellStyle name="Normal 21 6 2" xfId="4085" xr:uid="{00000000-0005-0000-0000-0000730A0000}"/>
    <cellStyle name="Normal 21 7" xfId="2030" xr:uid="{00000000-0005-0000-0000-0000740A0000}"/>
    <cellStyle name="Normal 21 7 2" xfId="4988" xr:uid="{00000000-0005-0000-0000-0000750A0000}"/>
    <cellStyle name="Normal 21 8" xfId="3173" xr:uid="{00000000-0005-0000-0000-0000760A0000}"/>
    <cellStyle name="Normal 22" xfId="155" xr:uid="{00000000-0005-0000-0000-0000770A0000}"/>
    <cellStyle name="Normal 22 2" xfId="230" xr:uid="{00000000-0005-0000-0000-0000780A0000}"/>
    <cellStyle name="Normal 22 2 2" xfId="367" xr:uid="{00000000-0005-0000-0000-0000790A0000}"/>
    <cellStyle name="Normal 22 2 2 2" xfId="596" xr:uid="{00000000-0005-0000-0000-00007A0A0000}"/>
    <cellStyle name="Normal 22 2 2 2 2" xfId="1050" xr:uid="{00000000-0005-0000-0000-00007B0A0000}"/>
    <cellStyle name="Normal 22 2 2 2 2 2" xfId="1956" xr:uid="{00000000-0005-0000-0000-00007C0A0000}"/>
    <cellStyle name="Normal 22 2 2 2 2 2 2" xfId="4914" xr:uid="{00000000-0005-0000-0000-00007D0A0000}"/>
    <cellStyle name="Normal 22 2 2 2 2 3" xfId="2859" xr:uid="{00000000-0005-0000-0000-00007E0A0000}"/>
    <cellStyle name="Normal 22 2 2 2 2 3 2" xfId="5817" xr:uid="{00000000-0005-0000-0000-00007F0A0000}"/>
    <cellStyle name="Normal 22 2 2 2 2 4" xfId="4009" xr:uid="{00000000-0005-0000-0000-0000800A0000}"/>
    <cellStyle name="Normal 22 2 2 2 3" xfId="1504" xr:uid="{00000000-0005-0000-0000-0000810A0000}"/>
    <cellStyle name="Normal 22 2 2 2 3 2" xfId="4462" xr:uid="{00000000-0005-0000-0000-0000820A0000}"/>
    <cellStyle name="Normal 22 2 2 2 4" xfId="2407" xr:uid="{00000000-0005-0000-0000-0000830A0000}"/>
    <cellStyle name="Normal 22 2 2 2 4 2" xfId="5365" xr:uid="{00000000-0005-0000-0000-0000840A0000}"/>
    <cellStyle name="Normal 22 2 2 2 5" xfId="3557" xr:uid="{00000000-0005-0000-0000-0000850A0000}"/>
    <cellStyle name="Normal 22 2 2 3" xfId="824" xr:uid="{00000000-0005-0000-0000-0000860A0000}"/>
    <cellStyle name="Normal 22 2 2 3 2" xfId="1730" xr:uid="{00000000-0005-0000-0000-0000870A0000}"/>
    <cellStyle name="Normal 22 2 2 3 2 2" xfId="4688" xr:uid="{00000000-0005-0000-0000-0000880A0000}"/>
    <cellStyle name="Normal 22 2 2 3 3" xfId="2633" xr:uid="{00000000-0005-0000-0000-0000890A0000}"/>
    <cellStyle name="Normal 22 2 2 3 3 2" xfId="5591" xr:uid="{00000000-0005-0000-0000-00008A0A0000}"/>
    <cellStyle name="Normal 22 2 2 3 4" xfId="3783" xr:uid="{00000000-0005-0000-0000-00008B0A0000}"/>
    <cellStyle name="Normal 22 2 2 4" xfId="1278" xr:uid="{00000000-0005-0000-0000-00008C0A0000}"/>
    <cellStyle name="Normal 22 2 2 4 2" xfId="4236" xr:uid="{00000000-0005-0000-0000-00008D0A0000}"/>
    <cellStyle name="Normal 22 2 2 5" xfId="2181" xr:uid="{00000000-0005-0000-0000-00008E0A0000}"/>
    <cellStyle name="Normal 22 2 2 5 2" xfId="5139" xr:uid="{00000000-0005-0000-0000-00008F0A0000}"/>
    <cellStyle name="Normal 22 2 2 6" xfId="3331" xr:uid="{00000000-0005-0000-0000-0000900A0000}"/>
    <cellStyle name="Normal 22 2 3" xfId="484" xr:uid="{00000000-0005-0000-0000-0000910A0000}"/>
    <cellStyle name="Normal 22 2 3 2" xfId="938" xr:uid="{00000000-0005-0000-0000-0000920A0000}"/>
    <cellStyle name="Normal 22 2 3 2 2" xfId="1844" xr:uid="{00000000-0005-0000-0000-0000930A0000}"/>
    <cellStyle name="Normal 22 2 3 2 2 2" xfId="4802" xr:uid="{00000000-0005-0000-0000-0000940A0000}"/>
    <cellStyle name="Normal 22 2 3 2 3" xfId="2747" xr:uid="{00000000-0005-0000-0000-0000950A0000}"/>
    <cellStyle name="Normal 22 2 3 2 3 2" xfId="5705" xr:uid="{00000000-0005-0000-0000-0000960A0000}"/>
    <cellStyle name="Normal 22 2 3 2 4" xfId="3897" xr:uid="{00000000-0005-0000-0000-0000970A0000}"/>
    <cellStyle name="Normal 22 2 3 3" xfId="1392" xr:uid="{00000000-0005-0000-0000-0000980A0000}"/>
    <cellStyle name="Normal 22 2 3 3 2" xfId="4350" xr:uid="{00000000-0005-0000-0000-0000990A0000}"/>
    <cellStyle name="Normal 22 2 3 4" xfId="2295" xr:uid="{00000000-0005-0000-0000-00009A0A0000}"/>
    <cellStyle name="Normal 22 2 3 4 2" xfId="5253" xr:uid="{00000000-0005-0000-0000-00009B0A0000}"/>
    <cellStyle name="Normal 22 2 3 5" xfId="3445" xr:uid="{00000000-0005-0000-0000-00009C0A0000}"/>
    <cellStyle name="Normal 22 2 4" xfId="712" xr:uid="{00000000-0005-0000-0000-00009D0A0000}"/>
    <cellStyle name="Normal 22 2 4 2" xfId="1618" xr:uid="{00000000-0005-0000-0000-00009E0A0000}"/>
    <cellStyle name="Normal 22 2 4 2 2" xfId="4576" xr:uid="{00000000-0005-0000-0000-00009F0A0000}"/>
    <cellStyle name="Normal 22 2 4 3" xfId="2521" xr:uid="{00000000-0005-0000-0000-0000A00A0000}"/>
    <cellStyle name="Normal 22 2 4 3 2" xfId="5479" xr:uid="{00000000-0005-0000-0000-0000A10A0000}"/>
    <cellStyle name="Normal 22 2 4 4" xfId="3671" xr:uid="{00000000-0005-0000-0000-0000A20A0000}"/>
    <cellStyle name="Normal 22 2 5" xfId="1166" xr:uid="{00000000-0005-0000-0000-0000A30A0000}"/>
    <cellStyle name="Normal 22 2 5 2" xfId="4124" xr:uid="{00000000-0005-0000-0000-0000A40A0000}"/>
    <cellStyle name="Normal 22 2 6" xfId="2069" xr:uid="{00000000-0005-0000-0000-0000A50A0000}"/>
    <cellStyle name="Normal 22 2 6 2" xfId="5027" xr:uid="{00000000-0005-0000-0000-0000A60A0000}"/>
    <cellStyle name="Normal 22 2 7" xfId="3217" xr:uid="{00000000-0005-0000-0000-0000A70A0000}"/>
    <cellStyle name="Normal 22 3" xfId="247" xr:uid="{00000000-0005-0000-0000-0000A80A0000}"/>
    <cellStyle name="Normal 22 3 2" xfId="375" xr:uid="{00000000-0005-0000-0000-0000A90A0000}"/>
    <cellStyle name="Normal 22 3 2 2" xfId="604" xr:uid="{00000000-0005-0000-0000-0000AA0A0000}"/>
    <cellStyle name="Normal 22 3 2 2 2" xfId="1058" xr:uid="{00000000-0005-0000-0000-0000AB0A0000}"/>
    <cellStyle name="Normal 22 3 2 2 2 2" xfId="1964" xr:uid="{00000000-0005-0000-0000-0000AC0A0000}"/>
    <cellStyle name="Normal 22 3 2 2 2 2 2" xfId="4922" xr:uid="{00000000-0005-0000-0000-0000AD0A0000}"/>
    <cellStyle name="Normal 22 3 2 2 2 3" xfId="2867" xr:uid="{00000000-0005-0000-0000-0000AE0A0000}"/>
    <cellStyle name="Normal 22 3 2 2 2 3 2" xfId="5825" xr:uid="{00000000-0005-0000-0000-0000AF0A0000}"/>
    <cellStyle name="Normal 22 3 2 2 2 4" xfId="4017" xr:uid="{00000000-0005-0000-0000-0000B00A0000}"/>
    <cellStyle name="Normal 22 3 2 2 3" xfId="1512" xr:uid="{00000000-0005-0000-0000-0000B10A0000}"/>
    <cellStyle name="Normal 22 3 2 2 3 2" xfId="4470" xr:uid="{00000000-0005-0000-0000-0000B20A0000}"/>
    <cellStyle name="Normal 22 3 2 2 4" xfId="2415" xr:uid="{00000000-0005-0000-0000-0000B30A0000}"/>
    <cellStyle name="Normal 22 3 2 2 4 2" xfId="5373" xr:uid="{00000000-0005-0000-0000-0000B40A0000}"/>
    <cellStyle name="Normal 22 3 2 2 5" xfId="3565" xr:uid="{00000000-0005-0000-0000-0000B50A0000}"/>
    <cellStyle name="Normal 22 3 2 3" xfId="832" xr:uid="{00000000-0005-0000-0000-0000B60A0000}"/>
    <cellStyle name="Normal 22 3 2 3 2" xfId="1738" xr:uid="{00000000-0005-0000-0000-0000B70A0000}"/>
    <cellStyle name="Normal 22 3 2 3 2 2" xfId="4696" xr:uid="{00000000-0005-0000-0000-0000B80A0000}"/>
    <cellStyle name="Normal 22 3 2 3 3" xfId="2641" xr:uid="{00000000-0005-0000-0000-0000B90A0000}"/>
    <cellStyle name="Normal 22 3 2 3 3 2" xfId="5599" xr:uid="{00000000-0005-0000-0000-0000BA0A0000}"/>
    <cellStyle name="Normal 22 3 2 3 4" xfId="3791" xr:uid="{00000000-0005-0000-0000-0000BB0A0000}"/>
    <cellStyle name="Normal 22 3 2 4" xfId="1286" xr:uid="{00000000-0005-0000-0000-0000BC0A0000}"/>
    <cellStyle name="Normal 22 3 2 4 2" xfId="4244" xr:uid="{00000000-0005-0000-0000-0000BD0A0000}"/>
    <cellStyle name="Normal 22 3 2 5" xfId="2189" xr:uid="{00000000-0005-0000-0000-0000BE0A0000}"/>
    <cellStyle name="Normal 22 3 2 5 2" xfId="5147" xr:uid="{00000000-0005-0000-0000-0000BF0A0000}"/>
    <cellStyle name="Normal 22 3 2 6" xfId="3339" xr:uid="{00000000-0005-0000-0000-0000C00A0000}"/>
    <cellStyle name="Normal 22 3 3" xfId="492" xr:uid="{00000000-0005-0000-0000-0000C10A0000}"/>
    <cellStyle name="Normal 22 3 3 2" xfId="946" xr:uid="{00000000-0005-0000-0000-0000C20A0000}"/>
    <cellStyle name="Normal 22 3 3 2 2" xfId="1852" xr:uid="{00000000-0005-0000-0000-0000C30A0000}"/>
    <cellStyle name="Normal 22 3 3 2 2 2" xfId="4810" xr:uid="{00000000-0005-0000-0000-0000C40A0000}"/>
    <cellStyle name="Normal 22 3 3 2 3" xfId="2755" xr:uid="{00000000-0005-0000-0000-0000C50A0000}"/>
    <cellStyle name="Normal 22 3 3 2 3 2" xfId="5713" xr:uid="{00000000-0005-0000-0000-0000C60A0000}"/>
    <cellStyle name="Normal 22 3 3 2 4" xfId="3905" xr:uid="{00000000-0005-0000-0000-0000C70A0000}"/>
    <cellStyle name="Normal 22 3 3 3" xfId="1400" xr:uid="{00000000-0005-0000-0000-0000C80A0000}"/>
    <cellStyle name="Normal 22 3 3 3 2" xfId="4358" xr:uid="{00000000-0005-0000-0000-0000C90A0000}"/>
    <cellStyle name="Normal 22 3 3 4" xfId="2303" xr:uid="{00000000-0005-0000-0000-0000CA0A0000}"/>
    <cellStyle name="Normal 22 3 3 4 2" xfId="5261" xr:uid="{00000000-0005-0000-0000-0000CB0A0000}"/>
    <cellStyle name="Normal 22 3 3 5" xfId="3453" xr:uid="{00000000-0005-0000-0000-0000CC0A0000}"/>
    <cellStyle name="Normal 22 3 4" xfId="720" xr:uid="{00000000-0005-0000-0000-0000CD0A0000}"/>
    <cellStyle name="Normal 22 3 4 2" xfId="1626" xr:uid="{00000000-0005-0000-0000-0000CE0A0000}"/>
    <cellStyle name="Normal 22 3 4 2 2" xfId="4584" xr:uid="{00000000-0005-0000-0000-0000CF0A0000}"/>
    <cellStyle name="Normal 22 3 4 3" xfId="2529" xr:uid="{00000000-0005-0000-0000-0000D00A0000}"/>
    <cellStyle name="Normal 22 3 4 3 2" xfId="5487" xr:uid="{00000000-0005-0000-0000-0000D10A0000}"/>
    <cellStyle name="Normal 22 3 4 4" xfId="3679" xr:uid="{00000000-0005-0000-0000-0000D20A0000}"/>
    <cellStyle name="Normal 22 3 5" xfId="1174" xr:uid="{00000000-0005-0000-0000-0000D30A0000}"/>
    <cellStyle name="Normal 22 3 5 2" xfId="4132" xr:uid="{00000000-0005-0000-0000-0000D40A0000}"/>
    <cellStyle name="Normal 22 3 6" xfId="2077" xr:uid="{00000000-0005-0000-0000-0000D50A0000}"/>
    <cellStyle name="Normal 22 3 6 2" xfId="5035" xr:uid="{00000000-0005-0000-0000-0000D60A0000}"/>
    <cellStyle name="Normal 22 3 7" xfId="3227" xr:uid="{00000000-0005-0000-0000-0000D70A0000}"/>
    <cellStyle name="Normal 22 4" xfId="330" xr:uid="{00000000-0005-0000-0000-0000D80A0000}"/>
    <cellStyle name="Normal 22 4 2" xfId="559" xr:uid="{00000000-0005-0000-0000-0000D90A0000}"/>
    <cellStyle name="Normal 22 4 2 2" xfId="1013" xr:uid="{00000000-0005-0000-0000-0000DA0A0000}"/>
    <cellStyle name="Normal 22 4 2 2 2" xfId="1919" xr:uid="{00000000-0005-0000-0000-0000DB0A0000}"/>
    <cellStyle name="Normal 22 4 2 2 2 2" xfId="4877" xr:uid="{00000000-0005-0000-0000-0000DC0A0000}"/>
    <cellStyle name="Normal 22 4 2 2 3" xfId="2822" xr:uid="{00000000-0005-0000-0000-0000DD0A0000}"/>
    <cellStyle name="Normal 22 4 2 2 3 2" xfId="5780" xr:uid="{00000000-0005-0000-0000-0000DE0A0000}"/>
    <cellStyle name="Normal 22 4 2 2 4" xfId="3972" xr:uid="{00000000-0005-0000-0000-0000DF0A0000}"/>
    <cellStyle name="Normal 22 4 2 3" xfId="1467" xr:uid="{00000000-0005-0000-0000-0000E00A0000}"/>
    <cellStyle name="Normal 22 4 2 3 2" xfId="4425" xr:uid="{00000000-0005-0000-0000-0000E10A0000}"/>
    <cellStyle name="Normal 22 4 2 4" xfId="2370" xr:uid="{00000000-0005-0000-0000-0000E20A0000}"/>
    <cellStyle name="Normal 22 4 2 4 2" xfId="5328" xr:uid="{00000000-0005-0000-0000-0000E30A0000}"/>
    <cellStyle name="Normal 22 4 2 5" xfId="3520" xr:uid="{00000000-0005-0000-0000-0000E40A0000}"/>
    <cellStyle name="Normal 22 4 3" xfId="787" xr:uid="{00000000-0005-0000-0000-0000E50A0000}"/>
    <cellStyle name="Normal 22 4 3 2" xfId="1693" xr:uid="{00000000-0005-0000-0000-0000E60A0000}"/>
    <cellStyle name="Normal 22 4 3 2 2" xfId="4651" xr:uid="{00000000-0005-0000-0000-0000E70A0000}"/>
    <cellStyle name="Normal 22 4 3 3" xfId="2596" xr:uid="{00000000-0005-0000-0000-0000E80A0000}"/>
    <cellStyle name="Normal 22 4 3 3 2" xfId="5554" xr:uid="{00000000-0005-0000-0000-0000E90A0000}"/>
    <cellStyle name="Normal 22 4 3 4" xfId="3746" xr:uid="{00000000-0005-0000-0000-0000EA0A0000}"/>
    <cellStyle name="Normal 22 4 4" xfId="1241" xr:uid="{00000000-0005-0000-0000-0000EB0A0000}"/>
    <cellStyle name="Normal 22 4 4 2" xfId="4199" xr:uid="{00000000-0005-0000-0000-0000EC0A0000}"/>
    <cellStyle name="Normal 22 4 5" xfId="2144" xr:uid="{00000000-0005-0000-0000-0000ED0A0000}"/>
    <cellStyle name="Normal 22 4 5 2" xfId="5102" xr:uid="{00000000-0005-0000-0000-0000EE0A0000}"/>
    <cellStyle name="Normal 22 4 6" xfId="3294" xr:uid="{00000000-0005-0000-0000-0000EF0A0000}"/>
    <cellStyle name="Normal 22 5" xfId="447" xr:uid="{00000000-0005-0000-0000-0000F00A0000}"/>
    <cellStyle name="Normal 22 5 2" xfId="901" xr:uid="{00000000-0005-0000-0000-0000F10A0000}"/>
    <cellStyle name="Normal 22 5 2 2" xfId="1807" xr:uid="{00000000-0005-0000-0000-0000F20A0000}"/>
    <cellStyle name="Normal 22 5 2 2 2" xfId="4765" xr:uid="{00000000-0005-0000-0000-0000F30A0000}"/>
    <cellStyle name="Normal 22 5 2 3" xfId="2710" xr:uid="{00000000-0005-0000-0000-0000F40A0000}"/>
    <cellStyle name="Normal 22 5 2 3 2" xfId="5668" xr:uid="{00000000-0005-0000-0000-0000F50A0000}"/>
    <cellStyle name="Normal 22 5 2 4" xfId="3860" xr:uid="{00000000-0005-0000-0000-0000F60A0000}"/>
    <cellStyle name="Normal 22 5 3" xfId="1355" xr:uid="{00000000-0005-0000-0000-0000F70A0000}"/>
    <cellStyle name="Normal 22 5 3 2" xfId="4313" xr:uid="{00000000-0005-0000-0000-0000F80A0000}"/>
    <cellStyle name="Normal 22 5 4" xfId="2258" xr:uid="{00000000-0005-0000-0000-0000F90A0000}"/>
    <cellStyle name="Normal 22 5 4 2" xfId="5216" xr:uid="{00000000-0005-0000-0000-0000FA0A0000}"/>
    <cellStyle name="Normal 22 5 5" xfId="3408" xr:uid="{00000000-0005-0000-0000-0000FB0A0000}"/>
    <cellStyle name="Normal 22 6" xfId="675" xr:uid="{00000000-0005-0000-0000-0000FC0A0000}"/>
    <cellStyle name="Normal 22 6 2" xfId="1581" xr:uid="{00000000-0005-0000-0000-0000FD0A0000}"/>
    <cellStyle name="Normal 22 6 2 2" xfId="4539" xr:uid="{00000000-0005-0000-0000-0000FE0A0000}"/>
    <cellStyle name="Normal 22 6 3" xfId="2484" xr:uid="{00000000-0005-0000-0000-0000FF0A0000}"/>
    <cellStyle name="Normal 22 6 3 2" xfId="5442" xr:uid="{00000000-0005-0000-0000-0000000B0000}"/>
    <cellStyle name="Normal 22 6 4" xfId="3634" xr:uid="{00000000-0005-0000-0000-0000010B0000}"/>
    <cellStyle name="Normal 22 7" xfId="1129" xr:uid="{00000000-0005-0000-0000-0000020B0000}"/>
    <cellStyle name="Normal 22 7 2" xfId="4087" xr:uid="{00000000-0005-0000-0000-0000030B0000}"/>
    <cellStyle name="Normal 22 8" xfId="2032" xr:uid="{00000000-0005-0000-0000-0000040B0000}"/>
    <cellStyle name="Normal 22 8 2" xfId="4990" xr:uid="{00000000-0005-0000-0000-0000050B0000}"/>
    <cellStyle name="Normal 22 9" xfId="3175" xr:uid="{00000000-0005-0000-0000-0000060B0000}"/>
    <cellStyle name="Normal 23" xfId="180" xr:uid="{00000000-0005-0000-0000-0000070B0000}"/>
    <cellStyle name="Normal 23 2" xfId="243" xr:uid="{00000000-0005-0000-0000-0000080B0000}"/>
    <cellStyle name="Normal 23 2 2" xfId="371" xr:uid="{00000000-0005-0000-0000-0000090B0000}"/>
    <cellStyle name="Normal 23 2 2 2" xfId="600" xr:uid="{00000000-0005-0000-0000-00000A0B0000}"/>
    <cellStyle name="Normal 23 2 2 2 2" xfId="1054" xr:uid="{00000000-0005-0000-0000-00000B0B0000}"/>
    <cellStyle name="Normal 23 2 2 2 2 2" xfId="1960" xr:uid="{00000000-0005-0000-0000-00000C0B0000}"/>
    <cellStyle name="Normal 23 2 2 2 2 2 2" xfId="4918" xr:uid="{00000000-0005-0000-0000-00000D0B0000}"/>
    <cellStyle name="Normal 23 2 2 2 2 3" xfId="2863" xr:uid="{00000000-0005-0000-0000-00000E0B0000}"/>
    <cellStyle name="Normal 23 2 2 2 2 3 2" xfId="5821" xr:uid="{00000000-0005-0000-0000-00000F0B0000}"/>
    <cellStyle name="Normal 23 2 2 2 2 4" xfId="4013" xr:uid="{00000000-0005-0000-0000-0000100B0000}"/>
    <cellStyle name="Normal 23 2 2 2 3" xfId="1508" xr:uid="{00000000-0005-0000-0000-0000110B0000}"/>
    <cellStyle name="Normal 23 2 2 2 3 2" xfId="4466" xr:uid="{00000000-0005-0000-0000-0000120B0000}"/>
    <cellStyle name="Normal 23 2 2 2 4" xfId="2411" xr:uid="{00000000-0005-0000-0000-0000130B0000}"/>
    <cellStyle name="Normal 23 2 2 2 4 2" xfId="5369" xr:uid="{00000000-0005-0000-0000-0000140B0000}"/>
    <cellStyle name="Normal 23 2 2 2 5" xfId="3561" xr:uid="{00000000-0005-0000-0000-0000150B0000}"/>
    <cellStyle name="Normal 23 2 2 3" xfId="828" xr:uid="{00000000-0005-0000-0000-0000160B0000}"/>
    <cellStyle name="Normal 23 2 2 3 2" xfId="1734" xr:uid="{00000000-0005-0000-0000-0000170B0000}"/>
    <cellStyle name="Normal 23 2 2 3 2 2" xfId="4692" xr:uid="{00000000-0005-0000-0000-0000180B0000}"/>
    <cellStyle name="Normal 23 2 2 3 3" xfId="2637" xr:uid="{00000000-0005-0000-0000-0000190B0000}"/>
    <cellStyle name="Normal 23 2 2 3 3 2" xfId="5595" xr:uid="{00000000-0005-0000-0000-00001A0B0000}"/>
    <cellStyle name="Normal 23 2 2 3 4" xfId="3787" xr:uid="{00000000-0005-0000-0000-00001B0B0000}"/>
    <cellStyle name="Normal 23 2 2 4" xfId="1282" xr:uid="{00000000-0005-0000-0000-00001C0B0000}"/>
    <cellStyle name="Normal 23 2 2 4 2" xfId="4240" xr:uid="{00000000-0005-0000-0000-00001D0B0000}"/>
    <cellStyle name="Normal 23 2 2 5" xfId="2185" xr:uid="{00000000-0005-0000-0000-00001E0B0000}"/>
    <cellStyle name="Normal 23 2 2 5 2" xfId="5143" xr:uid="{00000000-0005-0000-0000-00001F0B0000}"/>
    <cellStyle name="Normal 23 2 2 6" xfId="3335" xr:uid="{00000000-0005-0000-0000-0000200B0000}"/>
    <cellStyle name="Normal 23 2 3" xfId="488" xr:uid="{00000000-0005-0000-0000-0000210B0000}"/>
    <cellStyle name="Normal 23 2 3 2" xfId="942" xr:uid="{00000000-0005-0000-0000-0000220B0000}"/>
    <cellStyle name="Normal 23 2 3 2 2" xfId="1848" xr:uid="{00000000-0005-0000-0000-0000230B0000}"/>
    <cellStyle name="Normal 23 2 3 2 2 2" xfId="4806" xr:uid="{00000000-0005-0000-0000-0000240B0000}"/>
    <cellStyle name="Normal 23 2 3 2 3" xfId="2751" xr:uid="{00000000-0005-0000-0000-0000250B0000}"/>
    <cellStyle name="Normal 23 2 3 2 3 2" xfId="5709" xr:uid="{00000000-0005-0000-0000-0000260B0000}"/>
    <cellStyle name="Normal 23 2 3 2 4" xfId="3901" xr:uid="{00000000-0005-0000-0000-0000270B0000}"/>
    <cellStyle name="Normal 23 2 3 3" xfId="1396" xr:uid="{00000000-0005-0000-0000-0000280B0000}"/>
    <cellStyle name="Normal 23 2 3 3 2" xfId="4354" xr:uid="{00000000-0005-0000-0000-0000290B0000}"/>
    <cellStyle name="Normal 23 2 3 4" xfId="2299" xr:uid="{00000000-0005-0000-0000-00002A0B0000}"/>
    <cellStyle name="Normal 23 2 3 4 2" xfId="5257" xr:uid="{00000000-0005-0000-0000-00002B0B0000}"/>
    <cellStyle name="Normal 23 2 3 5" xfId="3449" xr:uid="{00000000-0005-0000-0000-00002C0B0000}"/>
    <cellStyle name="Normal 23 2 4" xfId="716" xr:uid="{00000000-0005-0000-0000-00002D0B0000}"/>
    <cellStyle name="Normal 23 2 4 2" xfId="1622" xr:uid="{00000000-0005-0000-0000-00002E0B0000}"/>
    <cellStyle name="Normal 23 2 4 2 2" xfId="4580" xr:uid="{00000000-0005-0000-0000-00002F0B0000}"/>
    <cellStyle name="Normal 23 2 4 3" xfId="2525" xr:uid="{00000000-0005-0000-0000-0000300B0000}"/>
    <cellStyle name="Normal 23 2 4 3 2" xfId="5483" xr:uid="{00000000-0005-0000-0000-0000310B0000}"/>
    <cellStyle name="Normal 23 2 4 4" xfId="3675" xr:uid="{00000000-0005-0000-0000-0000320B0000}"/>
    <cellStyle name="Normal 23 2 5" xfId="1170" xr:uid="{00000000-0005-0000-0000-0000330B0000}"/>
    <cellStyle name="Normal 23 2 5 2" xfId="4128" xr:uid="{00000000-0005-0000-0000-0000340B0000}"/>
    <cellStyle name="Normal 23 2 6" xfId="2073" xr:uid="{00000000-0005-0000-0000-0000350B0000}"/>
    <cellStyle name="Normal 23 2 6 2" xfId="5031" xr:uid="{00000000-0005-0000-0000-0000360B0000}"/>
    <cellStyle name="Normal 23 2 7" xfId="3223" xr:uid="{00000000-0005-0000-0000-0000370B0000}"/>
    <cellStyle name="Normal 23 3" xfId="334" xr:uid="{00000000-0005-0000-0000-0000380B0000}"/>
    <cellStyle name="Normal 23 3 2" xfId="563" xr:uid="{00000000-0005-0000-0000-0000390B0000}"/>
    <cellStyle name="Normal 23 3 2 2" xfId="1017" xr:uid="{00000000-0005-0000-0000-00003A0B0000}"/>
    <cellStyle name="Normal 23 3 2 2 2" xfId="1923" xr:uid="{00000000-0005-0000-0000-00003B0B0000}"/>
    <cellStyle name="Normal 23 3 2 2 2 2" xfId="4881" xr:uid="{00000000-0005-0000-0000-00003C0B0000}"/>
    <cellStyle name="Normal 23 3 2 2 3" xfId="2826" xr:uid="{00000000-0005-0000-0000-00003D0B0000}"/>
    <cellStyle name="Normal 23 3 2 2 3 2" xfId="5784" xr:uid="{00000000-0005-0000-0000-00003E0B0000}"/>
    <cellStyle name="Normal 23 3 2 2 4" xfId="3976" xr:uid="{00000000-0005-0000-0000-00003F0B0000}"/>
    <cellStyle name="Normal 23 3 2 3" xfId="1471" xr:uid="{00000000-0005-0000-0000-0000400B0000}"/>
    <cellStyle name="Normal 23 3 2 3 2" xfId="4429" xr:uid="{00000000-0005-0000-0000-0000410B0000}"/>
    <cellStyle name="Normal 23 3 2 4" xfId="2374" xr:uid="{00000000-0005-0000-0000-0000420B0000}"/>
    <cellStyle name="Normal 23 3 2 4 2" xfId="5332" xr:uid="{00000000-0005-0000-0000-0000430B0000}"/>
    <cellStyle name="Normal 23 3 2 5" xfId="3524" xr:uid="{00000000-0005-0000-0000-0000440B0000}"/>
    <cellStyle name="Normal 23 3 3" xfId="791" xr:uid="{00000000-0005-0000-0000-0000450B0000}"/>
    <cellStyle name="Normal 23 3 3 2" xfId="1697" xr:uid="{00000000-0005-0000-0000-0000460B0000}"/>
    <cellStyle name="Normal 23 3 3 2 2" xfId="4655" xr:uid="{00000000-0005-0000-0000-0000470B0000}"/>
    <cellStyle name="Normal 23 3 3 3" xfId="2600" xr:uid="{00000000-0005-0000-0000-0000480B0000}"/>
    <cellStyle name="Normal 23 3 3 3 2" xfId="5558" xr:uid="{00000000-0005-0000-0000-0000490B0000}"/>
    <cellStyle name="Normal 23 3 3 4" xfId="3750" xr:uid="{00000000-0005-0000-0000-00004A0B0000}"/>
    <cellStyle name="Normal 23 3 4" xfId="1245" xr:uid="{00000000-0005-0000-0000-00004B0B0000}"/>
    <cellStyle name="Normal 23 3 4 2" xfId="4203" xr:uid="{00000000-0005-0000-0000-00004C0B0000}"/>
    <cellStyle name="Normal 23 3 5" xfId="2148" xr:uid="{00000000-0005-0000-0000-00004D0B0000}"/>
    <cellStyle name="Normal 23 3 5 2" xfId="5106" xr:uid="{00000000-0005-0000-0000-00004E0B0000}"/>
    <cellStyle name="Normal 23 3 6" xfId="3298" xr:uid="{00000000-0005-0000-0000-00004F0B0000}"/>
    <cellStyle name="Normal 23 4" xfId="451" xr:uid="{00000000-0005-0000-0000-0000500B0000}"/>
    <cellStyle name="Normal 23 4 2" xfId="905" xr:uid="{00000000-0005-0000-0000-0000510B0000}"/>
    <cellStyle name="Normal 23 4 2 2" xfId="1811" xr:uid="{00000000-0005-0000-0000-0000520B0000}"/>
    <cellStyle name="Normal 23 4 2 2 2" xfId="4769" xr:uid="{00000000-0005-0000-0000-0000530B0000}"/>
    <cellStyle name="Normal 23 4 2 3" xfId="2714" xr:uid="{00000000-0005-0000-0000-0000540B0000}"/>
    <cellStyle name="Normal 23 4 2 3 2" xfId="5672" xr:uid="{00000000-0005-0000-0000-0000550B0000}"/>
    <cellStyle name="Normal 23 4 2 4" xfId="3864" xr:uid="{00000000-0005-0000-0000-0000560B0000}"/>
    <cellStyle name="Normal 23 4 3" xfId="1359" xr:uid="{00000000-0005-0000-0000-0000570B0000}"/>
    <cellStyle name="Normal 23 4 3 2" xfId="4317" xr:uid="{00000000-0005-0000-0000-0000580B0000}"/>
    <cellStyle name="Normal 23 4 4" xfId="2262" xr:uid="{00000000-0005-0000-0000-0000590B0000}"/>
    <cellStyle name="Normal 23 4 4 2" xfId="5220" xr:uid="{00000000-0005-0000-0000-00005A0B0000}"/>
    <cellStyle name="Normal 23 4 5" xfId="3412" xr:uid="{00000000-0005-0000-0000-00005B0B0000}"/>
    <cellStyle name="Normal 23 5" xfId="679" xr:uid="{00000000-0005-0000-0000-00005C0B0000}"/>
    <cellStyle name="Normal 23 5 2" xfId="1585" xr:uid="{00000000-0005-0000-0000-00005D0B0000}"/>
    <cellStyle name="Normal 23 5 2 2" xfId="4543" xr:uid="{00000000-0005-0000-0000-00005E0B0000}"/>
    <cellStyle name="Normal 23 5 3" xfId="2488" xr:uid="{00000000-0005-0000-0000-00005F0B0000}"/>
    <cellStyle name="Normal 23 5 3 2" xfId="5446" xr:uid="{00000000-0005-0000-0000-0000600B0000}"/>
    <cellStyle name="Normal 23 5 4" xfId="3638" xr:uid="{00000000-0005-0000-0000-0000610B0000}"/>
    <cellStyle name="Normal 23 6" xfId="1133" xr:uid="{00000000-0005-0000-0000-0000620B0000}"/>
    <cellStyle name="Normal 23 6 2" xfId="4091" xr:uid="{00000000-0005-0000-0000-0000630B0000}"/>
    <cellStyle name="Normal 23 7" xfId="2036" xr:uid="{00000000-0005-0000-0000-0000640B0000}"/>
    <cellStyle name="Normal 23 7 2" xfId="4994" xr:uid="{00000000-0005-0000-0000-0000650B0000}"/>
    <cellStyle name="Normal 23 8" xfId="3184" xr:uid="{00000000-0005-0000-0000-0000660B0000}"/>
    <cellStyle name="Normal 24" xfId="182" xr:uid="{00000000-0005-0000-0000-0000670B0000}"/>
    <cellStyle name="Normal 24 2" xfId="244" xr:uid="{00000000-0005-0000-0000-0000680B0000}"/>
    <cellStyle name="Normal 24 2 2" xfId="372" xr:uid="{00000000-0005-0000-0000-0000690B0000}"/>
    <cellStyle name="Normal 24 2 2 2" xfId="601" xr:uid="{00000000-0005-0000-0000-00006A0B0000}"/>
    <cellStyle name="Normal 24 2 2 2 2" xfId="1055" xr:uid="{00000000-0005-0000-0000-00006B0B0000}"/>
    <cellStyle name="Normal 24 2 2 2 2 2" xfId="1961" xr:uid="{00000000-0005-0000-0000-00006C0B0000}"/>
    <cellStyle name="Normal 24 2 2 2 2 2 2" xfId="4919" xr:uid="{00000000-0005-0000-0000-00006D0B0000}"/>
    <cellStyle name="Normal 24 2 2 2 2 3" xfId="2864" xr:uid="{00000000-0005-0000-0000-00006E0B0000}"/>
    <cellStyle name="Normal 24 2 2 2 2 3 2" xfId="5822" xr:uid="{00000000-0005-0000-0000-00006F0B0000}"/>
    <cellStyle name="Normal 24 2 2 2 2 4" xfId="4014" xr:uid="{00000000-0005-0000-0000-0000700B0000}"/>
    <cellStyle name="Normal 24 2 2 2 3" xfId="1509" xr:uid="{00000000-0005-0000-0000-0000710B0000}"/>
    <cellStyle name="Normal 24 2 2 2 3 2" xfId="4467" xr:uid="{00000000-0005-0000-0000-0000720B0000}"/>
    <cellStyle name="Normal 24 2 2 2 4" xfId="2412" xr:uid="{00000000-0005-0000-0000-0000730B0000}"/>
    <cellStyle name="Normal 24 2 2 2 4 2" xfId="5370" xr:uid="{00000000-0005-0000-0000-0000740B0000}"/>
    <cellStyle name="Normal 24 2 2 2 5" xfId="3562" xr:uid="{00000000-0005-0000-0000-0000750B0000}"/>
    <cellStyle name="Normal 24 2 2 3" xfId="829" xr:uid="{00000000-0005-0000-0000-0000760B0000}"/>
    <cellStyle name="Normal 24 2 2 3 2" xfId="1735" xr:uid="{00000000-0005-0000-0000-0000770B0000}"/>
    <cellStyle name="Normal 24 2 2 3 2 2" xfId="4693" xr:uid="{00000000-0005-0000-0000-0000780B0000}"/>
    <cellStyle name="Normal 24 2 2 3 3" xfId="2638" xr:uid="{00000000-0005-0000-0000-0000790B0000}"/>
    <cellStyle name="Normal 24 2 2 3 3 2" xfId="5596" xr:uid="{00000000-0005-0000-0000-00007A0B0000}"/>
    <cellStyle name="Normal 24 2 2 3 4" xfId="3788" xr:uid="{00000000-0005-0000-0000-00007B0B0000}"/>
    <cellStyle name="Normal 24 2 2 4" xfId="1283" xr:uid="{00000000-0005-0000-0000-00007C0B0000}"/>
    <cellStyle name="Normal 24 2 2 4 2" xfId="4241" xr:uid="{00000000-0005-0000-0000-00007D0B0000}"/>
    <cellStyle name="Normal 24 2 2 5" xfId="2186" xr:uid="{00000000-0005-0000-0000-00007E0B0000}"/>
    <cellStyle name="Normal 24 2 2 5 2" xfId="5144" xr:uid="{00000000-0005-0000-0000-00007F0B0000}"/>
    <cellStyle name="Normal 24 2 2 6" xfId="3336" xr:uid="{00000000-0005-0000-0000-0000800B0000}"/>
    <cellStyle name="Normal 24 2 3" xfId="489" xr:uid="{00000000-0005-0000-0000-0000810B0000}"/>
    <cellStyle name="Normal 24 2 3 2" xfId="943" xr:uid="{00000000-0005-0000-0000-0000820B0000}"/>
    <cellStyle name="Normal 24 2 3 2 2" xfId="1849" xr:uid="{00000000-0005-0000-0000-0000830B0000}"/>
    <cellStyle name="Normal 24 2 3 2 2 2" xfId="4807" xr:uid="{00000000-0005-0000-0000-0000840B0000}"/>
    <cellStyle name="Normal 24 2 3 2 3" xfId="2752" xr:uid="{00000000-0005-0000-0000-0000850B0000}"/>
    <cellStyle name="Normal 24 2 3 2 3 2" xfId="5710" xr:uid="{00000000-0005-0000-0000-0000860B0000}"/>
    <cellStyle name="Normal 24 2 3 2 4" xfId="3902" xr:uid="{00000000-0005-0000-0000-0000870B0000}"/>
    <cellStyle name="Normal 24 2 3 3" xfId="1397" xr:uid="{00000000-0005-0000-0000-0000880B0000}"/>
    <cellStyle name="Normal 24 2 3 3 2" xfId="4355" xr:uid="{00000000-0005-0000-0000-0000890B0000}"/>
    <cellStyle name="Normal 24 2 3 4" xfId="2300" xr:uid="{00000000-0005-0000-0000-00008A0B0000}"/>
    <cellStyle name="Normal 24 2 3 4 2" xfId="5258" xr:uid="{00000000-0005-0000-0000-00008B0B0000}"/>
    <cellStyle name="Normal 24 2 3 5" xfId="3450" xr:uid="{00000000-0005-0000-0000-00008C0B0000}"/>
    <cellStyle name="Normal 24 2 4" xfId="717" xr:uid="{00000000-0005-0000-0000-00008D0B0000}"/>
    <cellStyle name="Normal 24 2 4 2" xfId="1623" xr:uid="{00000000-0005-0000-0000-00008E0B0000}"/>
    <cellStyle name="Normal 24 2 4 2 2" xfId="4581" xr:uid="{00000000-0005-0000-0000-00008F0B0000}"/>
    <cellStyle name="Normal 24 2 4 3" xfId="2526" xr:uid="{00000000-0005-0000-0000-0000900B0000}"/>
    <cellStyle name="Normal 24 2 4 3 2" xfId="5484" xr:uid="{00000000-0005-0000-0000-0000910B0000}"/>
    <cellStyle name="Normal 24 2 4 4" xfId="3676" xr:uid="{00000000-0005-0000-0000-0000920B0000}"/>
    <cellStyle name="Normal 24 2 5" xfId="1171" xr:uid="{00000000-0005-0000-0000-0000930B0000}"/>
    <cellStyle name="Normal 24 2 5 2" xfId="4129" xr:uid="{00000000-0005-0000-0000-0000940B0000}"/>
    <cellStyle name="Normal 24 2 6" xfId="2074" xr:uid="{00000000-0005-0000-0000-0000950B0000}"/>
    <cellStyle name="Normal 24 2 6 2" xfId="5032" xr:uid="{00000000-0005-0000-0000-0000960B0000}"/>
    <cellStyle name="Normal 24 2 7" xfId="3224" xr:uid="{00000000-0005-0000-0000-0000970B0000}"/>
    <cellStyle name="Normal 24 3" xfId="335" xr:uid="{00000000-0005-0000-0000-0000980B0000}"/>
    <cellStyle name="Normal 24 3 2" xfId="564" xr:uid="{00000000-0005-0000-0000-0000990B0000}"/>
    <cellStyle name="Normal 24 3 2 2" xfId="1018" xr:uid="{00000000-0005-0000-0000-00009A0B0000}"/>
    <cellStyle name="Normal 24 3 2 2 2" xfId="1924" xr:uid="{00000000-0005-0000-0000-00009B0B0000}"/>
    <cellStyle name="Normal 24 3 2 2 2 2" xfId="4882" xr:uid="{00000000-0005-0000-0000-00009C0B0000}"/>
    <cellStyle name="Normal 24 3 2 2 3" xfId="2827" xr:uid="{00000000-0005-0000-0000-00009D0B0000}"/>
    <cellStyle name="Normal 24 3 2 2 3 2" xfId="5785" xr:uid="{00000000-0005-0000-0000-00009E0B0000}"/>
    <cellStyle name="Normal 24 3 2 2 4" xfId="3977" xr:uid="{00000000-0005-0000-0000-00009F0B0000}"/>
    <cellStyle name="Normal 24 3 2 3" xfId="1472" xr:uid="{00000000-0005-0000-0000-0000A00B0000}"/>
    <cellStyle name="Normal 24 3 2 3 2" xfId="4430" xr:uid="{00000000-0005-0000-0000-0000A10B0000}"/>
    <cellStyle name="Normal 24 3 2 4" xfId="2375" xr:uid="{00000000-0005-0000-0000-0000A20B0000}"/>
    <cellStyle name="Normal 24 3 2 4 2" xfId="5333" xr:uid="{00000000-0005-0000-0000-0000A30B0000}"/>
    <cellStyle name="Normal 24 3 2 5" xfId="3525" xr:uid="{00000000-0005-0000-0000-0000A40B0000}"/>
    <cellStyle name="Normal 24 3 3" xfId="792" xr:uid="{00000000-0005-0000-0000-0000A50B0000}"/>
    <cellStyle name="Normal 24 3 3 2" xfId="1698" xr:uid="{00000000-0005-0000-0000-0000A60B0000}"/>
    <cellStyle name="Normal 24 3 3 2 2" xfId="4656" xr:uid="{00000000-0005-0000-0000-0000A70B0000}"/>
    <cellStyle name="Normal 24 3 3 3" xfId="2601" xr:uid="{00000000-0005-0000-0000-0000A80B0000}"/>
    <cellStyle name="Normal 24 3 3 3 2" xfId="5559" xr:uid="{00000000-0005-0000-0000-0000A90B0000}"/>
    <cellStyle name="Normal 24 3 3 4" xfId="3751" xr:uid="{00000000-0005-0000-0000-0000AA0B0000}"/>
    <cellStyle name="Normal 24 3 4" xfId="1246" xr:uid="{00000000-0005-0000-0000-0000AB0B0000}"/>
    <cellStyle name="Normal 24 3 4 2" xfId="4204" xr:uid="{00000000-0005-0000-0000-0000AC0B0000}"/>
    <cellStyle name="Normal 24 3 5" xfId="2149" xr:uid="{00000000-0005-0000-0000-0000AD0B0000}"/>
    <cellStyle name="Normal 24 3 5 2" xfId="5107" xr:uid="{00000000-0005-0000-0000-0000AE0B0000}"/>
    <cellStyle name="Normal 24 3 6" xfId="3299" xr:uid="{00000000-0005-0000-0000-0000AF0B0000}"/>
    <cellStyle name="Normal 24 4" xfId="452" xr:uid="{00000000-0005-0000-0000-0000B00B0000}"/>
    <cellStyle name="Normal 24 4 2" xfId="906" xr:uid="{00000000-0005-0000-0000-0000B10B0000}"/>
    <cellStyle name="Normal 24 4 2 2" xfId="1812" xr:uid="{00000000-0005-0000-0000-0000B20B0000}"/>
    <cellStyle name="Normal 24 4 2 2 2" xfId="4770" xr:uid="{00000000-0005-0000-0000-0000B30B0000}"/>
    <cellStyle name="Normal 24 4 2 3" xfId="2715" xr:uid="{00000000-0005-0000-0000-0000B40B0000}"/>
    <cellStyle name="Normal 24 4 2 3 2" xfId="5673" xr:uid="{00000000-0005-0000-0000-0000B50B0000}"/>
    <cellStyle name="Normal 24 4 2 4" xfId="3865" xr:uid="{00000000-0005-0000-0000-0000B60B0000}"/>
    <cellStyle name="Normal 24 4 3" xfId="1360" xr:uid="{00000000-0005-0000-0000-0000B70B0000}"/>
    <cellStyle name="Normal 24 4 3 2" xfId="4318" xr:uid="{00000000-0005-0000-0000-0000B80B0000}"/>
    <cellStyle name="Normal 24 4 4" xfId="2263" xr:uid="{00000000-0005-0000-0000-0000B90B0000}"/>
    <cellStyle name="Normal 24 4 4 2" xfId="5221" xr:uid="{00000000-0005-0000-0000-0000BA0B0000}"/>
    <cellStyle name="Normal 24 4 5" xfId="3413" xr:uid="{00000000-0005-0000-0000-0000BB0B0000}"/>
    <cellStyle name="Normal 24 5" xfId="680" xr:uid="{00000000-0005-0000-0000-0000BC0B0000}"/>
    <cellStyle name="Normal 24 5 2" xfId="1586" xr:uid="{00000000-0005-0000-0000-0000BD0B0000}"/>
    <cellStyle name="Normal 24 5 2 2" xfId="4544" xr:uid="{00000000-0005-0000-0000-0000BE0B0000}"/>
    <cellStyle name="Normal 24 5 3" xfId="2489" xr:uid="{00000000-0005-0000-0000-0000BF0B0000}"/>
    <cellStyle name="Normal 24 5 3 2" xfId="5447" xr:uid="{00000000-0005-0000-0000-0000C00B0000}"/>
    <cellStyle name="Normal 24 5 4" xfId="3639" xr:uid="{00000000-0005-0000-0000-0000C10B0000}"/>
    <cellStyle name="Normal 24 6" xfId="1134" xr:uid="{00000000-0005-0000-0000-0000C20B0000}"/>
    <cellStyle name="Normal 24 6 2" xfId="4092" xr:uid="{00000000-0005-0000-0000-0000C30B0000}"/>
    <cellStyle name="Normal 24 7" xfId="2037" xr:uid="{00000000-0005-0000-0000-0000C40B0000}"/>
    <cellStyle name="Normal 24 7 2" xfId="4995" xr:uid="{00000000-0005-0000-0000-0000C50B0000}"/>
    <cellStyle name="Normal 24 8" xfId="3185" xr:uid="{00000000-0005-0000-0000-0000C60B0000}"/>
    <cellStyle name="Normal 25" xfId="185" xr:uid="{00000000-0005-0000-0000-0000C70B0000}"/>
    <cellStyle name="Normal 26" xfId="184" xr:uid="{00000000-0005-0000-0000-0000C80B0000}"/>
    <cellStyle name="Normal 26 2" xfId="337" xr:uid="{00000000-0005-0000-0000-0000C90B0000}"/>
    <cellStyle name="Normal 26 2 2" xfId="566" xr:uid="{00000000-0005-0000-0000-0000CA0B0000}"/>
    <cellStyle name="Normal 26 2 2 2" xfId="1020" xr:uid="{00000000-0005-0000-0000-0000CB0B0000}"/>
    <cellStyle name="Normal 26 2 2 2 2" xfId="1926" xr:uid="{00000000-0005-0000-0000-0000CC0B0000}"/>
    <cellStyle name="Normal 26 2 2 2 2 2" xfId="4884" xr:uid="{00000000-0005-0000-0000-0000CD0B0000}"/>
    <cellStyle name="Normal 26 2 2 2 3" xfId="2829" xr:uid="{00000000-0005-0000-0000-0000CE0B0000}"/>
    <cellStyle name="Normal 26 2 2 2 3 2" xfId="5787" xr:uid="{00000000-0005-0000-0000-0000CF0B0000}"/>
    <cellStyle name="Normal 26 2 2 2 4" xfId="3979" xr:uid="{00000000-0005-0000-0000-0000D00B0000}"/>
    <cellStyle name="Normal 26 2 2 3" xfId="1474" xr:uid="{00000000-0005-0000-0000-0000D10B0000}"/>
    <cellStyle name="Normal 26 2 2 3 2" xfId="4432" xr:uid="{00000000-0005-0000-0000-0000D20B0000}"/>
    <cellStyle name="Normal 26 2 2 4" xfId="2377" xr:uid="{00000000-0005-0000-0000-0000D30B0000}"/>
    <cellStyle name="Normal 26 2 2 4 2" xfId="5335" xr:uid="{00000000-0005-0000-0000-0000D40B0000}"/>
    <cellStyle name="Normal 26 2 2 5" xfId="3527" xr:uid="{00000000-0005-0000-0000-0000D50B0000}"/>
    <cellStyle name="Normal 26 2 3" xfId="794" xr:uid="{00000000-0005-0000-0000-0000D60B0000}"/>
    <cellStyle name="Normal 26 2 3 2" xfId="1700" xr:uid="{00000000-0005-0000-0000-0000D70B0000}"/>
    <cellStyle name="Normal 26 2 3 2 2" xfId="4658" xr:uid="{00000000-0005-0000-0000-0000D80B0000}"/>
    <cellStyle name="Normal 26 2 3 3" xfId="2603" xr:uid="{00000000-0005-0000-0000-0000D90B0000}"/>
    <cellStyle name="Normal 26 2 3 3 2" xfId="5561" xr:uid="{00000000-0005-0000-0000-0000DA0B0000}"/>
    <cellStyle name="Normal 26 2 3 4" xfId="3753" xr:uid="{00000000-0005-0000-0000-0000DB0B0000}"/>
    <cellStyle name="Normal 26 2 4" xfId="1248" xr:uid="{00000000-0005-0000-0000-0000DC0B0000}"/>
    <cellStyle name="Normal 26 2 4 2" xfId="4206" xr:uid="{00000000-0005-0000-0000-0000DD0B0000}"/>
    <cellStyle name="Normal 26 2 5" xfId="2151" xr:uid="{00000000-0005-0000-0000-0000DE0B0000}"/>
    <cellStyle name="Normal 26 2 5 2" xfId="5109" xr:uid="{00000000-0005-0000-0000-0000DF0B0000}"/>
    <cellStyle name="Normal 26 2 6" xfId="3301" xr:uid="{00000000-0005-0000-0000-0000E00B0000}"/>
    <cellStyle name="Normal 26 3" xfId="454" xr:uid="{00000000-0005-0000-0000-0000E10B0000}"/>
    <cellStyle name="Normal 26 3 2" xfId="908" xr:uid="{00000000-0005-0000-0000-0000E20B0000}"/>
    <cellStyle name="Normal 26 3 2 2" xfId="1814" xr:uid="{00000000-0005-0000-0000-0000E30B0000}"/>
    <cellStyle name="Normal 26 3 2 2 2" xfId="4772" xr:uid="{00000000-0005-0000-0000-0000E40B0000}"/>
    <cellStyle name="Normal 26 3 2 3" xfId="2717" xr:uid="{00000000-0005-0000-0000-0000E50B0000}"/>
    <cellStyle name="Normal 26 3 2 3 2" xfId="5675" xr:uid="{00000000-0005-0000-0000-0000E60B0000}"/>
    <cellStyle name="Normal 26 3 2 4" xfId="3867" xr:uid="{00000000-0005-0000-0000-0000E70B0000}"/>
    <cellStyle name="Normal 26 3 3" xfId="1362" xr:uid="{00000000-0005-0000-0000-0000E80B0000}"/>
    <cellStyle name="Normal 26 3 3 2" xfId="4320" xr:uid="{00000000-0005-0000-0000-0000E90B0000}"/>
    <cellStyle name="Normal 26 3 4" xfId="2265" xr:uid="{00000000-0005-0000-0000-0000EA0B0000}"/>
    <cellStyle name="Normal 26 3 4 2" xfId="5223" xr:uid="{00000000-0005-0000-0000-0000EB0B0000}"/>
    <cellStyle name="Normal 26 3 5" xfId="3415" xr:uid="{00000000-0005-0000-0000-0000EC0B0000}"/>
    <cellStyle name="Normal 26 4" xfId="682" xr:uid="{00000000-0005-0000-0000-0000ED0B0000}"/>
    <cellStyle name="Normal 26 4 2" xfId="1588" xr:uid="{00000000-0005-0000-0000-0000EE0B0000}"/>
    <cellStyle name="Normal 26 4 2 2" xfId="4546" xr:uid="{00000000-0005-0000-0000-0000EF0B0000}"/>
    <cellStyle name="Normal 26 4 3" xfId="2491" xr:uid="{00000000-0005-0000-0000-0000F00B0000}"/>
    <cellStyle name="Normal 26 4 3 2" xfId="5449" xr:uid="{00000000-0005-0000-0000-0000F10B0000}"/>
    <cellStyle name="Normal 26 4 4" xfId="3641" xr:uid="{00000000-0005-0000-0000-0000F20B0000}"/>
    <cellStyle name="Normal 26 5" xfId="1136" xr:uid="{00000000-0005-0000-0000-0000F30B0000}"/>
    <cellStyle name="Normal 26 5 2" xfId="4094" xr:uid="{00000000-0005-0000-0000-0000F40B0000}"/>
    <cellStyle name="Normal 26 6" xfId="2039" xr:uid="{00000000-0005-0000-0000-0000F50B0000}"/>
    <cellStyle name="Normal 26 6 2" xfId="4997" xr:uid="{00000000-0005-0000-0000-0000F60B0000}"/>
    <cellStyle name="Normal 26 7" xfId="3187" xr:uid="{00000000-0005-0000-0000-0000F70B0000}"/>
    <cellStyle name="Normal 27" xfId="246" xr:uid="{00000000-0005-0000-0000-0000F80B0000}"/>
    <cellStyle name="Normal 27 2" xfId="374" xr:uid="{00000000-0005-0000-0000-0000F90B0000}"/>
    <cellStyle name="Normal 27 2 2" xfId="603" xr:uid="{00000000-0005-0000-0000-0000FA0B0000}"/>
    <cellStyle name="Normal 27 2 2 2" xfId="1057" xr:uid="{00000000-0005-0000-0000-0000FB0B0000}"/>
    <cellStyle name="Normal 27 2 2 2 2" xfId="1963" xr:uid="{00000000-0005-0000-0000-0000FC0B0000}"/>
    <cellStyle name="Normal 27 2 2 2 2 2" xfId="4921" xr:uid="{00000000-0005-0000-0000-0000FD0B0000}"/>
    <cellStyle name="Normal 27 2 2 2 3" xfId="2866" xr:uid="{00000000-0005-0000-0000-0000FE0B0000}"/>
    <cellStyle name="Normal 27 2 2 2 3 2" xfId="5824" xr:uid="{00000000-0005-0000-0000-0000FF0B0000}"/>
    <cellStyle name="Normal 27 2 2 2 4" xfId="4016" xr:uid="{00000000-0005-0000-0000-0000000C0000}"/>
    <cellStyle name="Normal 27 2 2 3" xfId="1511" xr:uid="{00000000-0005-0000-0000-0000010C0000}"/>
    <cellStyle name="Normal 27 2 2 3 2" xfId="4469" xr:uid="{00000000-0005-0000-0000-0000020C0000}"/>
    <cellStyle name="Normal 27 2 2 4" xfId="2414" xr:uid="{00000000-0005-0000-0000-0000030C0000}"/>
    <cellStyle name="Normal 27 2 2 4 2" xfId="5372" xr:uid="{00000000-0005-0000-0000-0000040C0000}"/>
    <cellStyle name="Normal 27 2 2 5" xfId="3564" xr:uid="{00000000-0005-0000-0000-0000050C0000}"/>
    <cellStyle name="Normal 27 2 3" xfId="831" xr:uid="{00000000-0005-0000-0000-0000060C0000}"/>
    <cellStyle name="Normal 27 2 3 2" xfId="1737" xr:uid="{00000000-0005-0000-0000-0000070C0000}"/>
    <cellStyle name="Normal 27 2 3 2 2" xfId="4695" xr:uid="{00000000-0005-0000-0000-0000080C0000}"/>
    <cellStyle name="Normal 27 2 3 3" xfId="2640" xr:uid="{00000000-0005-0000-0000-0000090C0000}"/>
    <cellStyle name="Normal 27 2 3 3 2" xfId="5598" xr:uid="{00000000-0005-0000-0000-00000A0C0000}"/>
    <cellStyle name="Normal 27 2 3 4" xfId="3790" xr:uid="{00000000-0005-0000-0000-00000B0C0000}"/>
    <cellStyle name="Normal 27 2 4" xfId="1285" xr:uid="{00000000-0005-0000-0000-00000C0C0000}"/>
    <cellStyle name="Normal 27 2 4 2" xfId="4243" xr:uid="{00000000-0005-0000-0000-00000D0C0000}"/>
    <cellStyle name="Normal 27 2 5" xfId="2188" xr:uid="{00000000-0005-0000-0000-00000E0C0000}"/>
    <cellStyle name="Normal 27 2 5 2" xfId="5146" xr:uid="{00000000-0005-0000-0000-00000F0C0000}"/>
    <cellStyle name="Normal 27 2 6" xfId="3338" xr:uid="{00000000-0005-0000-0000-0000100C0000}"/>
    <cellStyle name="Normal 27 3" xfId="491" xr:uid="{00000000-0005-0000-0000-0000110C0000}"/>
    <cellStyle name="Normal 27 3 2" xfId="945" xr:uid="{00000000-0005-0000-0000-0000120C0000}"/>
    <cellStyle name="Normal 27 3 2 2" xfId="1851" xr:uid="{00000000-0005-0000-0000-0000130C0000}"/>
    <cellStyle name="Normal 27 3 2 2 2" xfId="4809" xr:uid="{00000000-0005-0000-0000-0000140C0000}"/>
    <cellStyle name="Normal 27 3 2 3" xfId="2754" xr:uid="{00000000-0005-0000-0000-0000150C0000}"/>
    <cellStyle name="Normal 27 3 2 3 2" xfId="5712" xr:uid="{00000000-0005-0000-0000-0000160C0000}"/>
    <cellStyle name="Normal 27 3 2 4" xfId="3904" xr:uid="{00000000-0005-0000-0000-0000170C0000}"/>
    <cellStyle name="Normal 27 3 3" xfId="1399" xr:uid="{00000000-0005-0000-0000-0000180C0000}"/>
    <cellStyle name="Normal 27 3 3 2" xfId="4357" xr:uid="{00000000-0005-0000-0000-0000190C0000}"/>
    <cellStyle name="Normal 27 3 4" xfId="2302" xr:uid="{00000000-0005-0000-0000-00001A0C0000}"/>
    <cellStyle name="Normal 27 3 4 2" xfId="5260" xr:uid="{00000000-0005-0000-0000-00001B0C0000}"/>
    <cellStyle name="Normal 27 3 5" xfId="3452" xr:uid="{00000000-0005-0000-0000-00001C0C0000}"/>
    <cellStyle name="Normal 27 4" xfId="719" xr:uid="{00000000-0005-0000-0000-00001D0C0000}"/>
    <cellStyle name="Normal 27 4 2" xfId="1625" xr:uid="{00000000-0005-0000-0000-00001E0C0000}"/>
    <cellStyle name="Normal 27 4 2 2" xfId="4583" xr:uid="{00000000-0005-0000-0000-00001F0C0000}"/>
    <cellStyle name="Normal 27 4 3" xfId="2528" xr:uid="{00000000-0005-0000-0000-0000200C0000}"/>
    <cellStyle name="Normal 27 4 3 2" xfId="5486" xr:uid="{00000000-0005-0000-0000-0000210C0000}"/>
    <cellStyle name="Normal 27 4 4" xfId="3678" xr:uid="{00000000-0005-0000-0000-0000220C0000}"/>
    <cellStyle name="Normal 27 5" xfId="1173" xr:uid="{00000000-0005-0000-0000-0000230C0000}"/>
    <cellStyle name="Normal 27 5 2" xfId="4131" xr:uid="{00000000-0005-0000-0000-0000240C0000}"/>
    <cellStyle name="Normal 27 6" xfId="2076" xr:uid="{00000000-0005-0000-0000-0000250C0000}"/>
    <cellStyle name="Normal 27 6 2" xfId="5034" xr:uid="{00000000-0005-0000-0000-0000260C0000}"/>
    <cellStyle name="Normal 27 7" xfId="3226" xr:uid="{00000000-0005-0000-0000-0000270C0000}"/>
    <cellStyle name="Normal 28" xfId="249" xr:uid="{00000000-0005-0000-0000-0000280C0000}"/>
    <cellStyle name="Normal 28 10" xfId="2941" xr:uid="{00000000-0005-0000-0000-0000290C0000}"/>
    <cellStyle name="Normal 28 10 2" xfId="5895" xr:uid="{00000000-0005-0000-0000-00002A0C0000}"/>
    <cellStyle name="Normal 28 11" xfId="3229" xr:uid="{00000000-0005-0000-0000-00002B0C0000}"/>
    <cellStyle name="Normal 28 2" xfId="279" xr:uid="{00000000-0005-0000-0000-00002C0C0000}"/>
    <cellStyle name="Normal 28 2 2" xfId="393" xr:uid="{00000000-0005-0000-0000-00002D0C0000}"/>
    <cellStyle name="Normal 28 2 2 2" xfId="622" xr:uid="{00000000-0005-0000-0000-00002E0C0000}"/>
    <cellStyle name="Normal 28 2 2 2 2" xfId="1076" xr:uid="{00000000-0005-0000-0000-00002F0C0000}"/>
    <cellStyle name="Normal 28 2 2 2 2 2" xfId="1982" xr:uid="{00000000-0005-0000-0000-0000300C0000}"/>
    <cellStyle name="Normal 28 2 2 2 2 2 2" xfId="4940" xr:uid="{00000000-0005-0000-0000-0000310C0000}"/>
    <cellStyle name="Normal 28 2 2 2 2 3" xfId="2885" xr:uid="{00000000-0005-0000-0000-0000320C0000}"/>
    <cellStyle name="Normal 28 2 2 2 2 3 2" xfId="5843" xr:uid="{00000000-0005-0000-0000-0000330C0000}"/>
    <cellStyle name="Normal 28 2 2 2 2 4" xfId="4035" xr:uid="{00000000-0005-0000-0000-0000340C0000}"/>
    <cellStyle name="Normal 28 2 2 2 3" xfId="1530" xr:uid="{00000000-0005-0000-0000-0000350C0000}"/>
    <cellStyle name="Normal 28 2 2 2 3 2" xfId="4488" xr:uid="{00000000-0005-0000-0000-0000360C0000}"/>
    <cellStyle name="Normal 28 2 2 2 4" xfId="2433" xr:uid="{00000000-0005-0000-0000-0000370C0000}"/>
    <cellStyle name="Normal 28 2 2 2 4 2" xfId="5391" xr:uid="{00000000-0005-0000-0000-0000380C0000}"/>
    <cellStyle name="Normal 28 2 2 2 5" xfId="3583" xr:uid="{00000000-0005-0000-0000-0000390C0000}"/>
    <cellStyle name="Normal 28 2 2 3" xfId="850" xr:uid="{00000000-0005-0000-0000-00003A0C0000}"/>
    <cellStyle name="Normal 28 2 2 3 2" xfId="1756" xr:uid="{00000000-0005-0000-0000-00003B0C0000}"/>
    <cellStyle name="Normal 28 2 2 3 2 2" xfId="4714" xr:uid="{00000000-0005-0000-0000-00003C0C0000}"/>
    <cellStyle name="Normal 28 2 2 3 3" xfId="2659" xr:uid="{00000000-0005-0000-0000-00003D0C0000}"/>
    <cellStyle name="Normal 28 2 2 3 3 2" xfId="5617" xr:uid="{00000000-0005-0000-0000-00003E0C0000}"/>
    <cellStyle name="Normal 28 2 2 3 4" xfId="3809" xr:uid="{00000000-0005-0000-0000-00003F0C0000}"/>
    <cellStyle name="Normal 28 2 2 4" xfId="1304" xr:uid="{00000000-0005-0000-0000-0000400C0000}"/>
    <cellStyle name="Normal 28 2 2 4 2" xfId="4262" xr:uid="{00000000-0005-0000-0000-0000410C0000}"/>
    <cellStyle name="Normal 28 2 2 5" xfId="2207" xr:uid="{00000000-0005-0000-0000-0000420C0000}"/>
    <cellStyle name="Normal 28 2 2 5 2" xfId="5165" xr:uid="{00000000-0005-0000-0000-0000430C0000}"/>
    <cellStyle name="Normal 28 2 2 6" xfId="3357" xr:uid="{00000000-0005-0000-0000-0000440C0000}"/>
    <cellStyle name="Normal 28 2 3" xfId="510" xr:uid="{00000000-0005-0000-0000-0000450C0000}"/>
    <cellStyle name="Normal 28 2 3 2" xfId="964" xr:uid="{00000000-0005-0000-0000-0000460C0000}"/>
    <cellStyle name="Normal 28 2 3 2 2" xfId="1870" xr:uid="{00000000-0005-0000-0000-0000470C0000}"/>
    <cellStyle name="Normal 28 2 3 2 2 2" xfId="4828" xr:uid="{00000000-0005-0000-0000-0000480C0000}"/>
    <cellStyle name="Normal 28 2 3 2 3" xfId="2773" xr:uid="{00000000-0005-0000-0000-0000490C0000}"/>
    <cellStyle name="Normal 28 2 3 2 3 2" xfId="5731" xr:uid="{00000000-0005-0000-0000-00004A0C0000}"/>
    <cellStyle name="Normal 28 2 3 2 4" xfId="3923" xr:uid="{00000000-0005-0000-0000-00004B0C0000}"/>
    <cellStyle name="Normal 28 2 3 3" xfId="1418" xr:uid="{00000000-0005-0000-0000-00004C0C0000}"/>
    <cellStyle name="Normal 28 2 3 3 2" xfId="4376" xr:uid="{00000000-0005-0000-0000-00004D0C0000}"/>
    <cellStyle name="Normal 28 2 3 4" xfId="2321" xr:uid="{00000000-0005-0000-0000-00004E0C0000}"/>
    <cellStyle name="Normal 28 2 3 4 2" xfId="5279" xr:uid="{00000000-0005-0000-0000-00004F0C0000}"/>
    <cellStyle name="Normal 28 2 3 5" xfId="3471" xr:uid="{00000000-0005-0000-0000-0000500C0000}"/>
    <cellStyle name="Normal 28 2 4" xfId="738" xr:uid="{00000000-0005-0000-0000-0000510C0000}"/>
    <cellStyle name="Normal 28 2 4 2" xfId="1644" xr:uid="{00000000-0005-0000-0000-0000520C0000}"/>
    <cellStyle name="Normal 28 2 4 2 2" xfId="4602" xr:uid="{00000000-0005-0000-0000-0000530C0000}"/>
    <cellStyle name="Normal 28 2 4 3" xfId="2547" xr:uid="{00000000-0005-0000-0000-0000540C0000}"/>
    <cellStyle name="Normal 28 2 4 3 2" xfId="5505" xr:uid="{00000000-0005-0000-0000-0000550C0000}"/>
    <cellStyle name="Normal 28 2 4 4" xfId="3697" xr:uid="{00000000-0005-0000-0000-0000560C0000}"/>
    <cellStyle name="Normal 28 2 5" xfId="1192" xr:uid="{00000000-0005-0000-0000-0000570C0000}"/>
    <cellStyle name="Normal 28 2 5 2" xfId="4150" xr:uid="{00000000-0005-0000-0000-0000580C0000}"/>
    <cellStyle name="Normal 28 2 6" xfId="2095" xr:uid="{00000000-0005-0000-0000-0000590C0000}"/>
    <cellStyle name="Normal 28 2 6 2" xfId="5053" xr:uid="{00000000-0005-0000-0000-00005A0C0000}"/>
    <cellStyle name="Normal 28 2 7" xfId="3245" xr:uid="{00000000-0005-0000-0000-00005B0C0000}"/>
    <cellStyle name="Normal 28 3" xfId="284" xr:uid="{00000000-0005-0000-0000-00005C0C0000}"/>
    <cellStyle name="Normal 28 3 2" xfId="398" xr:uid="{00000000-0005-0000-0000-00005D0C0000}"/>
    <cellStyle name="Normal 28 3 2 2" xfId="627" xr:uid="{00000000-0005-0000-0000-00005E0C0000}"/>
    <cellStyle name="Normal 28 3 2 2 2" xfId="1081" xr:uid="{00000000-0005-0000-0000-00005F0C0000}"/>
    <cellStyle name="Normal 28 3 2 2 2 2" xfId="1987" xr:uid="{00000000-0005-0000-0000-0000600C0000}"/>
    <cellStyle name="Normal 28 3 2 2 2 2 2" xfId="4945" xr:uid="{00000000-0005-0000-0000-0000610C0000}"/>
    <cellStyle name="Normal 28 3 2 2 2 3" xfId="2890" xr:uid="{00000000-0005-0000-0000-0000620C0000}"/>
    <cellStyle name="Normal 28 3 2 2 2 3 2" xfId="5848" xr:uid="{00000000-0005-0000-0000-0000630C0000}"/>
    <cellStyle name="Normal 28 3 2 2 2 4" xfId="4040" xr:uid="{00000000-0005-0000-0000-0000640C0000}"/>
    <cellStyle name="Normal 28 3 2 2 3" xfId="1535" xr:uid="{00000000-0005-0000-0000-0000650C0000}"/>
    <cellStyle name="Normal 28 3 2 2 3 2" xfId="4493" xr:uid="{00000000-0005-0000-0000-0000660C0000}"/>
    <cellStyle name="Normal 28 3 2 2 4" xfId="2438" xr:uid="{00000000-0005-0000-0000-0000670C0000}"/>
    <cellStyle name="Normal 28 3 2 2 4 2" xfId="5396" xr:uid="{00000000-0005-0000-0000-0000680C0000}"/>
    <cellStyle name="Normal 28 3 2 2 5" xfId="3588" xr:uid="{00000000-0005-0000-0000-0000690C0000}"/>
    <cellStyle name="Normal 28 3 2 3" xfId="855" xr:uid="{00000000-0005-0000-0000-00006A0C0000}"/>
    <cellStyle name="Normal 28 3 2 3 2" xfId="1761" xr:uid="{00000000-0005-0000-0000-00006B0C0000}"/>
    <cellStyle name="Normal 28 3 2 3 2 2" xfId="4719" xr:uid="{00000000-0005-0000-0000-00006C0C0000}"/>
    <cellStyle name="Normal 28 3 2 3 3" xfId="2664" xr:uid="{00000000-0005-0000-0000-00006D0C0000}"/>
    <cellStyle name="Normal 28 3 2 3 3 2" xfId="5622" xr:uid="{00000000-0005-0000-0000-00006E0C0000}"/>
    <cellStyle name="Normal 28 3 2 3 4" xfId="3814" xr:uid="{00000000-0005-0000-0000-00006F0C0000}"/>
    <cellStyle name="Normal 28 3 2 4" xfId="1309" xr:uid="{00000000-0005-0000-0000-0000700C0000}"/>
    <cellStyle name="Normal 28 3 2 4 2" xfId="4267" xr:uid="{00000000-0005-0000-0000-0000710C0000}"/>
    <cellStyle name="Normal 28 3 2 5" xfId="2212" xr:uid="{00000000-0005-0000-0000-0000720C0000}"/>
    <cellStyle name="Normal 28 3 2 5 2" xfId="5170" xr:uid="{00000000-0005-0000-0000-0000730C0000}"/>
    <cellStyle name="Normal 28 3 2 6" xfId="3362" xr:uid="{00000000-0005-0000-0000-0000740C0000}"/>
    <cellStyle name="Normal 28 3 3" xfId="515" xr:uid="{00000000-0005-0000-0000-0000750C0000}"/>
    <cellStyle name="Normal 28 3 3 2" xfId="969" xr:uid="{00000000-0005-0000-0000-0000760C0000}"/>
    <cellStyle name="Normal 28 3 3 2 2" xfId="1875" xr:uid="{00000000-0005-0000-0000-0000770C0000}"/>
    <cellStyle name="Normal 28 3 3 2 2 2" xfId="4833" xr:uid="{00000000-0005-0000-0000-0000780C0000}"/>
    <cellStyle name="Normal 28 3 3 2 3" xfId="2778" xr:uid="{00000000-0005-0000-0000-0000790C0000}"/>
    <cellStyle name="Normal 28 3 3 2 3 2" xfId="5736" xr:uid="{00000000-0005-0000-0000-00007A0C0000}"/>
    <cellStyle name="Normal 28 3 3 2 4" xfId="3928" xr:uid="{00000000-0005-0000-0000-00007B0C0000}"/>
    <cellStyle name="Normal 28 3 3 3" xfId="1423" xr:uid="{00000000-0005-0000-0000-00007C0C0000}"/>
    <cellStyle name="Normal 28 3 3 3 2" xfId="4381" xr:uid="{00000000-0005-0000-0000-00007D0C0000}"/>
    <cellStyle name="Normal 28 3 3 4" xfId="2326" xr:uid="{00000000-0005-0000-0000-00007E0C0000}"/>
    <cellStyle name="Normal 28 3 3 4 2" xfId="5284" xr:uid="{00000000-0005-0000-0000-00007F0C0000}"/>
    <cellStyle name="Normal 28 3 3 5" xfId="3476" xr:uid="{00000000-0005-0000-0000-0000800C0000}"/>
    <cellStyle name="Normal 28 3 4" xfId="743" xr:uid="{00000000-0005-0000-0000-0000810C0000}"/>
    <cellStyle name="Normal 28 3 4 2" xfId="1649" xr:uid="{00000000-0005-0000-0000-0000820C0000}"/>
    <cellStyle name="Normal 28 3 4 2 2" xfId="4607" xr:uid="{00000000-0005-0000-0000-0000830C0000}"/>
    <cellStyle name="Normal 28 3 4 3" xfId="2552" xr:uid="{00000000-0005-0000-0000-0000840C0000}"/>
    <cellStyle name="Normal 28 3 4 3 2" xfId="5510" xr:uid="{00000000-0005-0000-0000-0000850C0000}"/>
    <cellStyle name="Normal 28 3 4 4" xfId="3702" xr:uid="{00000000-0005-0000-0000-0000860C0000}"/>
    <cellStyle name="Normal 28 3 5" xfId="1197" xr:uid="{00000000-0005-0000-0000-0000870C0000}"/>
    <cellStyle name="Normal 28 3 5 2" xfId="4155" xr:uid="{00000000-0005-0000-0000-0000880C0000}"/>
    <cellStyle name="Normal 28 3 6" xfId="2100" xr:uid="{00000000-0005-0000-0000-0000890C0000}"/>
    <cellStyle name="Normal 28 3 6 2" xfId="5058" xr:uid="{00000000-0005-0000-0000-00008A0C0000}"/>
    <cellStyle name="Normal 28 3 7" xfId="3250" xr:uid="{00000000-0005-0000-0000-00008B0C0000}"/>
    <cellStyle name="Normal 28 4" xfId="294" xr:uid="{00000000-0005-0000-0000-00008C0C0000}"/>
    <cellStyle name="Normal 28 4 2" xfId="408" xr:uid="{00000000-0005-0000-0000-00008D0C0000}"/>
    <cellStyle name="Normal 28 4 2 2" xfId="637" xr:uid="{00000000-0005-0000-0000-00008E0C0000}"/>
    <cellStyle name="Normal 28 4 2 2 2" xfId="1091" xr:uid="{00000000-0005-0000-0000-00008F0C0000}"/>
    <cellStyle name="Normal 28 4 2 2 2 2" xfId="1997" xr:uid="{00000000-0005-0000-0000-0000900C0000}"/>
    <cellStyle name="Normal 28 4 2 2 2 2 2" xfId="4955" xr:uid="{00000000-0005-0000-0000-0000910C0000}"/>
    <cellStyle name="Normal 28 4 2 2 2 3" xfId="2900" xr:uid="{00000000-0005-0000-0000-0000920C0000}"/>
    <cellStyle name="Normal 28 4 2 2 2 3 2" xfId="5858" xr:uid="{00000000-0005-0000-0000-0000930C0000}"/>
    <cellStyle name="Normal 28 4 2 2 2 4" xfId="4050" xr:uid="{00000000-0005-0000-0000-0000940C0000}"/>
    <cellStyle name="Normal 28 4 2 2 3" xfId="1545" xr:uid="{00000000-0005-0000-0000-0000950C0000}"/>
    <cellStyle name="Normal 28 4 2 2 3 2" xfId="4503" xr:uid="{00000000-0005-0000-0000-0000960C0000}"/>
    <cellStyle name="Normal 28 4 2 2 4" xfId="2448" xr:uid="{00000000-0005-0000-0000-0000970C0000}"/>
    <cellStyle name="Normal 28 4 2 2 4 2" xfId="5406" xr:uid="{00000000-0005-0000-0000-0000980C0000}"/>
    <cellStyle name="Normal 28 4 2 2 5" xfId="3598" xr:uid="{00000000-0005-0000-0000-0000990C0000}"/>
    <cellStyle name="Normal 28 4 2 3" xfId="865" xr:uid="{00000000-0005-0000-0000-00009A0C0000}"/>
    <cellStyle name="Normal 28 4 2 3 2" xfId="1771" xr:uid="{00000000-0005-0000-0000-00009B0C0000}"/>
    <cellStyle name="Normal 28 4 2 3 2 2" xfId="4729" xr:uid="{00000000-0005-0000-0000-00009C0C0000}"/>
    <cellStyle name="Normal 28 4 2 3 3" xfId="2674" xr:uid="{00000000-0005-0000-0000-00009D0C0000}"/>
    <cellStyle name="Normal 28 4 2 3 3 2" xfId="5632" xr:uid="{00000000-0005-0000-0000-00009E0C0000}"/>
    <cellStyle name="Normal 28 4 2 3 4" xfId="3824" xr:uid="{00000000-0005-0000-0000-00009F0C0000}"/>
    <cellStyle name="Normal 28 4 2 4" xfId="1319" xr:uid="{00000000-0005-0000-0000-0000A00C0000}"/>
    <cellStyle name="Normal 28 4 2 4 2" xfId="4277" xr:uid="{00000000-0005-0000-0000-0000A10C0000}"/>
    <cellStyle name="Normal 28 4 2 5" xfId="2222" xr:uid="{00000000-0005-0000-0000-0000A20C0000}"/>
    <cellStyle name="Normal 28 4 2 5 2" xfId="5180" xr:uid="{00000000-0005-0000-0000-0000A30C0000}"/>
    <cellStyle name="Normal 28 4 2 6" xfId="3372" xr:uid="{00000000-0005-0000-0000-0000A40C0000}"/>
    <cellStyle name="Normal 28 4 3" xfId="525" xr:uid="{00000000-0005-0000-0000-0000A50C0000}"/>
    <cellStyle name="Normal 28 4 3 2" xfId="979" xr:uid="{00000000-0005-0000-0000-0000A60C0000}"/>
    <cellStyle name="Normal 28 4 3 2 2" xfId="1885" xr:uid="{00000000-0005-0000-0000-0000A70C0000}"/>
    <cellStyle name="Normal 28 4 3 2 2 2" xfId="4843" xr:uid="{00000000-0005-0000-0000-0000A80C0000}"/>
    <cellStyle name="Normal 28 4 3 2 3" xfId="2788" xr:uid="{00000000-0005-0000-0000-0000A90C0000}"/>
    <cellStyle name="Normal 28 4 3 2 3 2" xfId="5746" xr:uid="{00000000-0005-0000-0000-0000AA0C0000}"/>
    <cellStyle name="Normal 28 4 3 2 4" xfId="3938" xr:uid="{00000000-0005-0000-0000-0000AB0C0000}"/>
    <cellStyle name="Normal 28 4 3 3" xfId="1433" xr:uid="{00000000-0005-0000-0000-0000AC0C0000}"/>
    <cellStyle name="Normal 28 4 3 3 2" xfId="4391" xr:uid="{00000000-0005-0000-0000-0000AD0C0000}"/>
    <cellStyle name="Normal 28 4 3 4" xfId="2336" xr:uid="{00000000-0005-0000-0000-0000AE0C0000}"/>
    <cellStyle name="Normal 28 4 3 4 2" xfId="5294" xr:uid="{00000000-0005-0000-0000-0000AF0C0000}"/>
    <cellStyle name="Normal 28 4 3 5" xfId="3486" xr:uid="{00000000-0005-0000-0000-0000B00C0000}"/>
    <cellStyle name="Normal 28 4 4" xfId="753" xr:uid="{00000000-0005-0000-0000-0000B10C0000}"/>
    <cellStyle name="Normal 28 4 4 2" xfId="1659" xr:uid="{00000000-0005-0000-0000-0000B20C0000}"/>
    <cellStyle name="Normal 28 4 4 2 2" xfId="4617" xr:uid="{00000000-0005-0000-0000-0000B30C0000}"/>
    <cellStyle name="Normal 28 4 4 3" xfId="2562" xr:uid="{00000000-0005-0000-0000-0000B40C0000}"/>
    <cellStyle name="Normal 28 4 4 3 2" xfId="5520" xr:uid="{00000000-0005-0000-0000-0000B50C0000}"/>
    <cellStyle name="Normal 28 4 4 4" xfId="3712" xr:uid="{00000000-0005-0000-0000-0000B60C0000}"/>
    <cellStyle name="Normal 28 4 5" xfId="1207" xr:uid="{00000000-0005-0000-0000-0000B70C0000}"/>
    <cellStyle name="Normal 28 4 5 2" xfId="4165" xr:uid="{00000000-0005-0000-0000-0000B80C0000}"/>
    <cellStyle name="Normal 28 4 6" xfId="2110" xr:uid="{00000000-0005-0000-0000-0000B90C0000}"/>
    <cellStyle name="Normal 28 4 6 2" xfId="5068" xr:uid="{00000000-0005-0000-0000-0000BA0C0000}"/>
    <cellStyle name="Normal 28 4 7" xfId="3260" xr:uid="{00000000-0005-0000-0000-0000BB0C0000}"/>
    <cellStyle name="Normal 28 5" xfId="377" xr:uid="{00000000-0005-0000-0000-0000BC0C0000}"/>
    <cellStyle name="Normal 28 5 2" xfId="606" xr:uid="{00000000-0005-0000-0000-0000BD0C0000}"/>
    <cellStyle name="Normal 28 5 2 2" xfId="1060" xr:uid="{00000000-0005-0000-0000-0000BE0C0000}"/>
    <cellStyle name="Normal 28 5 2 2 2" xfId="1966" xr:uid="{00000000-0005-0000-0000-0000BF0C0000}"/>
    <cellStyle name="Normal 28 5 2 2 2 2" xfId="4924" xr:uid="{00000000-0005-0000-0000-0000C00C0000}"/>
    <cellStyle name="Normal 28 5 2 2 3" xfId="2869" xr:uid="{00000000-0005-0000-0000-0000C10C0000}"/>
    <cellStyle name="Normal 28 5 2 2 3 2" xfId="5827" xr:uid="{00000000-0005-0000-0000-0000C20C0000}"/>
    <cellStyle name="Normal 28 5 2 2 4" xfId="4019" xr:uid="{00000000-0005-0000-0000-0000C30C0000}"/>
    <cellStyle name="Normal 28 5 2 3" xfId="1514" xr:uid="{00000000-0005-0000-0000-0000C40C0000}"/>
    <cellStyle name="Normal 28 5 2 3 2" xfId="4472" xr:uid="{00000000-0005-0000-0000-0000C50C0000}"/>
    <cellStyle name="Normal 28 5 2 4" xfId="2417" xr:uid="{00000000-0005-0000-0000-0000C60C0000}"/>
    <cellStyle name="Normal 28 5 2 4 2" xfId="5375" xr:uid="{00000000-0005-0000-0000-0000C70C0000}"/>
    <cellStyle name="Normal 28 5 2 5" xfId="3567" xr:uid="{00000000-0005-0000-0000-0000C80C0000}"/>
    <cellStyle name="Normal 28 5 3" xfId="834" xr:uid="{00000000-0005-0000-0000-0000C90C0000}"/>
    <cellStyle name="Normal 28 5 3 2" xfId="1740" xr:uid="{00000000-0005-0000-0000-0000CA0C0000}"/>
    <cellStyle name="Normal 28 5 3 2 2" xfId="4698" xr:uid="{00000000-0005-0000-0000-0000CB0C0000}"/>
    <cellStyle name="Normal 28 5 3 3" xfId="2643" xr:uid="{00000000-0005-0000-0000-0000CC0C0000}"/>
    <cellStyle name="Normal 28 5 3 3 2" xfId="5601" xr:uid="{00000000-0005-0000-0000-0000CD0C0000}"/>
    <cellStyle name="Normal 28 5 3 4" xfId="3793" xr:uid="{00000000-0005-0000-0000-0000CE0C0000}"/>
    <cellStyle name="Normal 28 5 4" xfId="1288" xr:uid="{00000000-0005-0000-0000-0000CF0C0000}"/>
    <cellStyle name="Normal 28 5 4 2" xfId="4246" xr:uid="{00000000-0005-0000-0000-0000D00C0000}"/>
    <cellStyle name="Normal 28 5 5" xfId="2191" xr:uid="{00000000-0005-0000-0000-0000D10C0000}"/>
    <cellStyle name="Normal 28 5 5 2" xfId="5149" xr:uid="{00000000-0005-0000-0000-0000D20C0000}"/>
    <cellStyle name="Normal 28 5 6" xfId="3341" xr:uid="{00000000-0005-0000-0000-0000D30C0000}"/>
    <cellStyle name="Normal 28 6" xfId="494" xr:uid="{00000000-0005-0000-0000-0000D40C0000}"/>
    <cellStyle name="Normal 28 6 2" xfId="948" xr:uid="{00000000-0005-0000-0000-0000D50C0000}"/>
    <cellStyle name="Normal 28 6 2 2" xfId="1854" xr:uid="{00000000-0005-0000-0000-0000D60C0000}"/>
    <cellStyle name="Normal 28 6 2 2 2" xfId="4812" xr:uid="{00000000-0005-0000-0000-0000D70C0000}"/>
    <cellStyle name="Normal 28 6 2 3" xfId="2757" xr:uid="{00000000-0005-0000-0000-0000D80C0000}"/>
    <cellStyle name="Normal 28 6 2 3 2" xfId="5715" xr:uid="{00000000-0005-0000-0000-0000D90C0000}"/>
    <cellStyle name="Normal 28 6 2 4" xfId="3907" xr:uid="{00000000-0005-0000-0000-0000DA0C0000}"/>
    <cellStyle name="Normal 28 6 3" xfId="1402" xr:uid="{00000000-0005-0000-0000-0000DB0C0000}"/>
    <cellStyle name="Normal 28 6 3 2" xfId="4360" xr:uid="{00000000-0005-0000-0000-0000DC0C0000}"/>
    <cellStyle name="Normal 28 6 4" xfId="2305" xr:uid="{00000000-0005-0000-0000-0000DD0C0000}"/>
    <cellStyle name="Normal 28 6 4 2" xfId="5263" xr:uid="{00000000-0005-0000-0000-0000DE0C0000}"/>
    <cellStyle name="Normal 28 6 5" xfId="3455" xr:uid="{00000000-0005-0000-0000-0000DF0C0000}"/>
    <cellStyle name="Normal 28 7" xfId="722" xr:uid="{00000000-0005-0000-0000-0000E00C0000}"/>
    <cellStyle name="Normal 28 7 2" xfId="1628" xr:uid="{00000000-0005-0000-0000-0000E10C0000}"/>
    <cellStyle name="Normal 28 7 2 2" xfId="4586" xr:uid="{00000000-0005-0000-0000-0000E20C0000}"/>
    <cellStyle name="Normal 28 7 3" xfId="2531" xr:uid="{00000000-0005-0000-0000-0000E30C0000}"/>
    <cellStyle name="Normal 28 7 3 2" xfId="5489" xr:uid="{00000000-0005-0000-0000-0000E40C0000}"/>
    <cellStyle name="Normal 28 7 4" xfId="3681" xr:uid="{00000000-0005-0000-0000-0000E50C0000}"/>
    <cellStyle name="Normal 28 8" xfId="1176" xr:uid="{00000000-0005-0000-0000-0000E60C0000}"/>
    <cellStyle name="Normal 28 8 2" xfId="4134" xr:uid="{00000000-0005-0000-0000-0000E70C0000}"/>
    <cellStyle name="Normal 28 9" xfId="2079" xr:uid="{00000000-0005-0000-0000-0000E80C0000}"/>
    <cellStyle name="Normal 28 9 2" xfId="5037" xr:uid="{00000000-0005-0000-0000-0000E90C0000}"/>
    <cellStyle name="Normal 29" xfId="252" xr:uid="{00000000-0005-0000-0000-0000EA0C0000}"/>
    <cellStyle name="Normal 3" xfId="74" xr:uid="{00000000-0005-0000-0000-0000EB0C0000}"/>
    <cellStyle name="Normal 3 2" xfId="168" xr:uid="{00000000-0005-0000-0000-0000EC0C0000}"/>
    <cellStyle name="Normal 30" xfId="258" xr:uid="{00000000-0005-0000-0000-0000ED0C0000}"/>
    <cellStyle name="Normal 30 10" xfId="3077" xr:uid="{00000000-0005-0000-0000-0000EE0C0000}"/>
    <cellStyle name="Normal 30 10 2" xfId="5985" xr:uid="{00000000-0005-0000-0000-0000EF0C0000}"/>
    <cellStyle name="Normal 30 10 3" xfId="6151" xr:uid="{00000000-0005-0000-0000-0000F00C0000}"/>
    <cellStyle name="Normal 30 11" xfId="3131" xr:uid="{00000000-0005-0000-0000-0000F10C0000}"/>
    <cellStyle name="Normal 30 12" xfId="3232" xr:uid="{00000000-0005-0000-0000-0000F20C0000}"/>
    <cellStyle name="Normal 30 13" xfId="6149" xr:uid="{00000000-0005-0000-0000-0000F30C0000}"/>
    <cellStyle name="Normal 30 2" xfId="380" xr:uid="{00000000-0005-0000-0000-0000F40C0000}"/>
    <cellStyle name="Normal 30 2 2" xfId="609" xr:uid="{00000000-0005-0000-0000-0000F50C0000}"/>
    <cellStyle name="Normal 30 2 2 2" xfId="1063" xr:uid="{00000000-0005-0000-0000-0000F60C0000}"/>
    <cellStyle name="Normal 30 2 2 2 2" xfId="1969" xr:uid="{00000000-0005-0000-0000-0000F70C0000}"/>
    <cellStyle name="Normal 30 2 2 2 2 2" xfId="4927" xr:uid="{00000000-0005-0000-0000-0000F80C0000}"/>
    <cellStyle name="Normal 30 2 2 2 3" xfId="2872" xr:uid="{00000000-0005-0000-0000-0000F90C0000}"/>
    <cellStyle name="Normal 30 2 2 2 3 2" xfId="5830" xr:uid="{00000000-0005-0000-0000-0000FA0C0000}"/>
    <cellStyle name="Normal 30 2 2 2 4" xfId="4022" xr:uid="{00000000-0005-0000-0000-0000FB0C0000}"/>
    <cellStyle name="Normal 30 2 2 3" xfId="1517" xr:uid="{00000000-0005-0000-0000-0000FC0C0000}"/>
    <cellStyle name="Normal 30 2 2 3 2" xfId="4475" xr:uid="{00000000-0005-0000-0000-0000FD0C0000}"/>
    <cellStyle name="Normal 30 2 2 4" xfId="2420" xr:uid="{00000000-0005-0000-0000-0000FE0C0000}"/>
    <cellStyle name="Normal 30 2 2 4 2" xfId="5378" xr:uid="{00000000-0005-0000-0000-0000FF0C0000}"/>
    <cellStyle name="Normal 30 2 2 5" xfId="3570" xr:uid="{00000000-0005-0000-0000-0000000D0000}"/>
    <cellStyle name="Normal 30 2 3" xfId="837" xr:uid="{00000000-0005-0000-0000-0000010D0000}"/>
    <cellStyle name="Normal 30 2 3 2" xfId="1743" xr:uid="{00000000-0005-0000-0000-0000020D0000}"/>
    <cellStyle name="Normal 30 2 3 2 2" xfId="4701" xr:uid="{00000000-0005-0000-0000-0000030D0000}"/>
    <cellStyle name="Normal 30 2 3 3" xfId="2646" xr:uid="{00000000-0005-0000-0000-0000040D0000}"/>
    <cellStyle name="Normal 30 2 3 3 2" xfId="5604" xr:uid="{00000000-0005-0000-0000-0000050D0000}"/>
    <cellStyle name="Normal 30 2 3 4" xfId="3796" xr:uid="{00000000-0005-0000-0000-0000060D0000}"/>
    <cellStyle name="Normal 30 2 4" xfId="1291" xr:uid="{00000000-0005-0000-0000-0000070D0000}"/>
    <cellStyle name="Normal 30 2 4 2" xfId="4249" xr:uid="{00000000-0005-0000-0000-0000080D0000}"/>
    <cellStyle name="Normal 30 2 5" xfId="2194" xr:uid="{00000000-0005-0000-0000-0000090D0000}"/>
    <cellStyle name="Normal 30 2 5 2" xfId="5152" xr:uid="{00000000-0005-0000-0000-00000A0D0000}"/>
    <cellStyle name="Normal 30 2 6" xfId="3344" xr:uid="{00000000-0005-0000-0000-00000B0D0000}"/>
    <cellStyle name="Normal 30 3" xfId="497" xr:uid="{00000000-0005-0000-0000-00000C0D0000}"/>
    <cellStyle name="Normal 30 3 2" xfId="951" xr:uid="{00000000-0005-0000-0000-00000D0D0000}"/>
    <cellStyle name="Normal 30 3 2 2" xfId="1857" xr:uid="{00000000-0005-0000-0000-00000E0D0000}"/>
    <cellStyle name="Normal 30 3 2 2 2" xfId="4815" xr:uid="{00000000-0005-0000-0000-00000F0D0000}"/>
    <cellStyle name="Normal 30 3 2 3" xfId="2760" xr:uid="{00000000-0005-0000-0000-0000100D0000}"/>
    <cellStyle name="Normal 30 3 2 3 2" xfId="5718" xr:uid="{00000000-0005-0000-0000-0000110D0000}"/>
    <cellStyle name="Normal 30 3 2 4" xfId="3910" xr:uid="{00000000-0005-0000-0000-0000120D0000}"/>
    <cellStyle name="Normal 30 3 3" xfId="1405" xr:uid="{00000000-0005-0000-0000-0000130D0000}"/>
    <cellStyle name="Normal 30 3 3 2" xfId="4363" xr:uid="{00000000-0005-0000-0000-0000140D0000}"/>
    <cellStyle name="Normal 30 3 4" xfId="2308" xr:uid="{00000000-0005-0000-0000-0000150D0000}"/>
    <cellStyle name="Normal 30 3 4 2" xfId="5266" xr:uid="{00000000-0005-0000-0000-0000160D0000}"/>
    <cellStyle name="Normal 30 3 5" xfId="3458" xr:uid="{00000000-0005-0000-0000-0000170D0000}"/>
    <cellStyle name="Normal 30 4" xfId="725" xr:uid="{00000000-0005-0000-0000-0000180D0000}"/>
    <cellStyle name="Normal 30 4 2" xfId="1631" xr:uid="{00000000-0005-0000-0000-0000190D0000}"/>
    <cellStyle name="Normal 30 4 2 2" xfId="4589" xr:uid="{00000000-0005-0000-0000-00001A0D0000}"/>
    <cellStyle name="Normal 30 4 3" xfId="2534" xr:uid="{00000000-0005-0000-0000-00001B0D0000}"/>
    <cellStyle name="Normal 30 4 3 2" xfId="5492" xr:uid="{00000000-0005-0000-0000-00001C0D0000}"/>
    <cellStyle name="Normal 30 4 4" xfId="3684" xr:uid="{00000000-0005-0000-0000-00001D0D0000}"/>
    <cellStyle name="Normal 30 5" xfId="1179" xr:uid="{00000000-0005-0000-0000-00001E0D0000}"/>
    <cellStyle name="Normal 30 5 2" xfId="4137" xr:uid="{00000000-0005-0000-0000-00001F0D0000}"/>
    <cellStyle name="Normal 30 6" xfId="2082" xr:uid="{00000000-0005-0000-0000-0000200D0000}"/>
    <cellStyle name="Normal 30 6 2" xfId="5040" xr:uid="{00000000-0005-0000-0000-0000210D0000}"/>
    <cellStyle name="Normal 30 7" xfId="2911" xr:uid="{00000000-0005-0000-0000-0000220D0000}"/>
    <cellStyle name="Normal 30 7 2" xfId="3080" xr:uid="{00000000-0005-0000-0000-0000230D0000}"/>
    <cellStyle name="Normal 30 7 2 2" xfId="5988" xr:uid="{00000000-0005-0000-0000-0000240D0000}"/>
    <cellStyle name="Normal 30 7 2 3" xfId="6154" xr:uid="{00000000-0005-0000-0000-0000250D0000}"/>
    <cellStyle name="Normal 30 7 3" xfId="5869" xr:uid="{00000000-0005-0000-0000-0000260D0000}"/>
    <cellStyle name="Normal 30 7 4" xfId="6153" xr:uid="{00000000-0005-0000-0000-0000270D0000}"/>
    <cellStyle name="Normal 30 8" xfId="3037" xr:uid="{00000000-0005-0000-0000-0000280D0000}"/>
    <cellStyle name="Normal 30 8 2" xfId="5946" xr:uid="{00000000-0005-0000-0000-0000290D0000}"/>
    <cellStyle name="Normal 30 9" xfId="3053" xr:uid="{00000000-0005-0000-0000-00002A0D0000}"/>
    <cellStyle name="Normal 30 9 2" xfId="5962" xr:uid="{00000000-0005-0000-0000-00002B0D0000}"/>
    <cellStyle name="Normal 31" xfId="264" xr:uid="{00000000-0005-0000-0000-00002C0D0000}"/>
    <cellStyle name="Normal 32" xfId="271" xr:uid="{00000000-0005-0000-0000-00002D0D0000}"/>
    <cellStyle name="Normal 32 10" xfId="3237" xr:uid="{00000000-0005-0000-0000-00002E0D0000}"/>
    <cellStyle name="Normal 32 11" xfId="6034" xr:uid="{00000000-0005-0000-0000-00002F0D0000}"/>
    <cellStyle name="Normal 32 12" xfId="6159" xr:uid="{00000000-0005-0000-0000-0000300D0000}"/>
    <cellStyle name="Normal 32 2" xfId="385" xr:uid="{00000000-0005-0000-0000-0000310D0000}"/>
    <cellStyle name="Normal 32 2 2" xfId="614" xr:uid="{00000000-0005-0000-0000-0000320D0000}"/>
    <cellStyle name="Normal 32 2 2 2" xfId="1068" xr:uid="{00000000-0005-0000-0000-0000330D0000}"/>
    <cellStyle name="Normal 32 2 2 2 2" xfId="1974" xr:uid="{00000000-0005-0000-0000-0000340D0000}"/>
    <cellStyle name="Normal 32 2 2 2 2 2" xfId="4932" xr:uid="{00000000-0005-0000-0000-0000350D0000}"/>
    <cellStyle name="Normal 32 2 2 2 3" xfId="2877" xr:uid="{00000000-0005-0000-0000-0000360D0000}"/>
    <cellStyle name="Normal 32 2 2 2 3 2" xfId="5835" xr:uid="{00000000-0005-0000-0000-0000370D0000}"/>
    <cellStyle name="Normal 32 2 2 2 4" xfId="4027" xr:uid="{00000000-0005-0000-0000-0000380D0000}"/>
    <cellStyle name="Normal 32 2 2 3" xfId="1522" xr:uid="{00000000-0005-0000-0000-0000390D0000}"/>
    <cellStyle name="Normal 32 2 2 3 2" xfId="4480" xr:uid="{00000000-0005-0000-0000-00003A0D0000}"/>
    <cellStyle name="Normal 32 2 2 4" xfId="2425" xr:uid="{00000000-0005-0000-0000-00003B0D0000}"/>
    <cellStyle name="Normal 32 2 2 4 2" xfId="5383" xr:uid="{00000000-0005-0000-0000-00003C0D0000}"/>
    <cellStyle name="Normal 32 2 2 5" xfId="3575" xr:uid="{00000000-0005-0000-0000-00003D0D0000}"/>
    <cellStyle name="Normal 32 2 3" xfId="842" xr:uid="{00000000-0005-0000-0000-00003E0D0000}"/>
    <cellStyle name="Normal 32 2 3 2" xfId="1748" xr:uid="{00000000-0005-0000-0000-00003F0D0000}"/>
    <cellStyle name="Normal 32 2 3 2 2" xfId="4706" xr:uid="{00000000-0005-0000-0000-0000400D0000}"/>
    <cellStyle name="Normal 32 2 3 3" xfId="2651" xr:uid="{00000000-0005-0000-0000-0000410D0000}"/>
    <cellStyle name="Normal 32 2 3 3 2" xfId="5609" xr:uid="{00000000-0005-0000-0000-0000420D0000}"/>
    <cellStyle name="Normal 32 2 3 4" xfId="3801" xr:uid="{00000000-0005-0000-0000-0000430D0000}"/>
    <cellStyle name="Normal 32 2 4" xfId="1296" xr:uid="{00000000-0005-0000-0000-0000440D0000}"/>
    <cellStyle name="Normal 32 2 4 2" xfId="4254" xr:uid="{00000000-0005-0000-0000-0000450D0000}"/>
    <cellStyle name="Normal 32 2 5" xfId="2199" xr:uid="{00000000-0005-0000-0000-0000460D0000}"/>
    <cellStyle name="Normal 32 2 5 2" xfId="5157" xr:uid="{00000000-0005-0000-0000-0000470D0000}"/>
    <cellStyle name="Normal 32 2 6" xfId="3349" xr:uid="{00000000-0005-0000-0000-0000480D0000}"/>
    <cellStyle name="Normal 32 3" xfId="502" xr:uid="{00000000-0005-0000-0000-0000490D0000}"/>
    <cellStyle name="Normal 32 3 2" xfId="956" xr:uid="{00000000-0005-0000-0000-00004A0D0000}"/>
    <cellStyle name="Normal 32 3 2 2" xfId="1862" xr:uid="{00000000-0005-0000-0000-00004B0D0000}"/>
    <cellStyle name="Normal 32 3 2 2 2" xfId="4820" xr:uid="{00000000-0005-0000-0000-00004C0D0000}"/>
    <cellStyle name="Normal 32 3 2 3" xfId="2765" xr:uid="{00000000-0005-0000-0000-00004D0D0000}"/>
    <cellStyle name="Normal 32 3 2 3 2" xfId="5723" xr:uid="{00000000-0005-0000-0000-00004E0D0000}"/>
    <cellStyle name="Normal 32 3 2 4" xfId="3915" xr:uid="{00000000-0005-0000-0000-00004F0D0000}"/>
    <cellStyle name="Normal 32 3 3" xfId="1410" xr:uid="{00000000-0005-0000-0000-0000500D0000}"/>
    <cellStyle name="Normal 32 3 3 2" xfId="4368" xr:uid="{00000000-0005-0000-0000-0000510D0000}"/>
    <cellStyle name="Normal 32 3 4" xfId="2313" xr:uid="{00000000-0005-0000-0000-0000520D0000}"/>
    <cellStyle name="Normal 32 3 4 2" xfId="5271" xr:uid="{00000000-0005-0000-0000-0000530D0000}"/>
    <cellStyle name="Normal 32 3 5" xfId="3463" xr:uid="{00000000-0005-0000-0000-0000540D0000}"/>
    <cellStyle name="Normal 32 4" xfId="730" xr:uid="{00000000-0005-0000-0000-0000550D0000}"/>
    <cellStyle name="Normal 32 4 2" xfId="1636" xr:uid="{00000000-0005-0000-0000-0000560D0000}"/>
    <cellStyle name="Normal 32 4 2 2" xfId="4594" xr:uid="{00000000-0005-0000-0000-0000570D0000}"/>
    <cellStyle name="Normal 32 4 3" xfId="2539" xr:uid="{00000000-0005-0000-0000-0000580D0000}"/>
    <cellStyle name="Normal 32 4 3 2" xfId="5497" xr:uid="{00000000-0005-0000-0000-0000590D0000}"/>
    <cellStyle name="Normal 32 4 4" xfId="3689" xr:uid="{00000000-0005-0000-0000-00005A0D0000}"/>
    <cellStyle name="Normal 32 5" xfId="1184" xr:uid="{00000000-0005-0000-0000-00005B0D0000}"/>
    <cellStyle name="Normal 32 5 2" xfId="4142" xr:uid="{00000000-0005-0000-0000-00005C0D0000}"/>
    <cellStyle name="Normal 32 6" xfId="2087" xr:uid="{00000000-0005-0000-0000-00005D0D0000}"/>
    <cellStyle name="Normal 32 6 2" xfId="5045" xr:uid="{00000000-0005-0000-0000-00005E0D0000}"/>
    <cellStyle name="Normal 32 7" xfId="2913" xr:uid="{00000000-0005-0000-0000-00005F0D0000}"/>
    <cellStyle name="Normal 32 7 2" xfId="5871" xr:uid="{00000000-0005-0000-0000-0000600D0000}"/>
    <cellStyle name="Normal 32 8" xfId="2917" xr:uid="{00000000-0005-0000-0000-0000610D0000}"/>
    <cellStyle name="Normal 32 8 2" xfId="3072" xr:uid="{00000000-0005-0000-0000-0000620D0000}"/>
    <cellStyle name="Normal 32 8 2 2" xfId="5980" xr:uid="{00000000-0005-0000-0000-0000630D0000}"/>
    <cellStyle name="Normal 32 8 3" xfId="5875" xr:uid="{00000000-0005-0000-0000-0000640D0000}"/>
    <cellStyle name="Normal 32 9" xfId="3071" xr:uid="{00000000-0005-0000-0000-0000650D0000}"/>
    <cellStyle name="Normal 32 9 2" xfId="5979" xr:uid="{00000000-0005-0000-0000-0000660D0000}"/>
    <cellStyle name="Normal 33" xfId="276" xr:uid="{00000000-0005-0000-0000-0000670D0000}"/>
    <cellStyle name="Normal 33 10" xfId="3242" xr:uid="{00000000-0005-0000-0000-0000680D0000}"/>
    <cellStyle name="Normal 33 11" xfId="6121" xr:uid="{00000000-0005-0000-0000-0000690D0000}"/>
    <cellStyle name="Normal 33 2" xfId="390" xr:uid="{00000000-0005-0000-0000-00006A0D0000}"/>
    <cellStyle name="Normal 33 2 2" xfId="619" xr:uid="{00000000-0005-0000-0000-00006B0D0000}"/>
    <cellStyle name="Normal 33 2 2 2" xfId="1073" xr:uid="{00000000-0005-0000-0000-00006C0D0000}"/>
    <cellStyle name="Normal 33 2 2 2 2" xfId="1979" xr:uid="{00000000-0005-0000-0000-00006D0D0000}"/>
    <cellStyle name="Normal 33 2 2 2 2 2" xfId="4937" xr:uid="{00000000-0005-0000-0000-00006E0D0000}"/>
    <cellStyle name="Normal 33 2 2 2 3" xfId="2882" xr:uid="{00000000-0005-0000-0000-00006F0D0000}"/>
    <cellStyle name="Normal 33 2 2 2 3 2" xfId="5840" xr:uid="{00000000-0005-0000-0000-0000700D0000}"/>
    <cellStyle name="Normal 33 2 2 2 4" xfId="4032" xr:uid="{00000000-0005-0000-0000-0000710D0000}"/>
    <cellStyle name="Normal 33 2 2 3" xfId="1527" xr:uid="{00000000-0005-0000-0000-0000720D0000}"/>
    <cellStyle name="Normal 33 2 2 3 2" xfId="4485" xr:uid="{00000000-0005-0000-0000-0000730D0000}"/>
    <cellStyle name="Normal 33 2 2 4" xfId="2430" xr:uid="{00000000-0005-0000-0000-0000740D0000}"/>
    <cellStyle name="Normal 33 2 2 4 2" xfId="5388" xr:uid="{00000000-0005-0000-0000-0000750D0000}"/>
    <cellStyle name="Normal 33 2 2 5" xfId="3580" xr:uid="{00000000-0005-0000-0000-0000760D0000}"/>
    <cellStyle name="Normal 33 2 3" xfId="847" xr:uid="{00000000-0005-0000-0000-0000770D0000}"/>
    <cellStyle name="Normal 33 2 3 2" xfId="1753" xr:uid="{00000000-0005-0000-0000-0000780D0000}"/>
    <cellStyle name="Normal 33 2 3 2 2" xfId="4711" xr:uid="{00000000-0005-0000-0000-0000790D0000}"/>
    <cellStyle name="Normal 33 2 3 3" xfId="2656" xr:uid="{00000000-0005-0000-0000-00007A0D0000}"/>
    <cellStyle name="Normal 33 2 3 3 2" xfId="5614" xr:uid="{00000000-0005-0000-0000-00007B0D0000}"/>
    <cellStyle name="Normal 33 2 3 4" xfId="3806" xr:uid="{00000000-0005-0000-0000-00007C0D0000}"/>
    <cellStyle name="Normal 33 2 4" xfId="1301" xr:uid="{00000000-0005-0000-0000-00007D0D0000}"/>
    <cellStyle name="Normal 33 2 4 2" xfId="4259" xr:uid="{00000000-0005-0000-0000-00007E0D0000}"/>
    <cellStyle name="Normal 33 2 5" xfId="2204" xr:uid="{00000000-0005-0000-0000-00007F0D0000}"/>
    <cellStyle name="Normal 33 2 5 2" xfId="5162" xr:uid="{00000000-0005-0000-0000-0000800D0000}"/>
    <cellStyle name="Normal 33 2 6" xfId="3354" xr:uid="{00000000-0005-0000-0000-0000810D0000}"/>
    <cellStyle name="Normal 33 3" xfId="507" xr:uid="{00000000-0005-0000-0000-0000820D0000}"/>
    <cellStyle name="Normal 33 3 2" xfId="961" xr:uid="{00000000-0005-0000-0000-0000830D0000}"/>
    <cellStyle name="Normal 33 3 2 2" xfId="1867" xr:uid="{00000000-0005-0000-0000-0000840D0000}"/>
    <cellStyle name="Normal 33 3 2 2 2" xfId="4825" xr:uid="{00000000-0005-0000-0000-0000850D0000}"/>
    <cellStyle name="Normal 33 3 2 3" xfId="2770" xr:uid="{00000000-0005-0000-0000-0000860D0000}"/>
    <cellStyle name="Normal 33 3 2 3 2" xfId="5728" xr:uid="{00000000-0005-0000-0000-0000870D0000}"/>
    <cellStyle name="Normal 33 3 2 4" xfId="3920" xr:uid="{00000000-0005-0000-0000-0000880D0000}"/>
    <cellStyle name="Normal 33 3 3" xfId="1415" xr:uid="{00000000-0005-0000-0000-0000890D0000}"/>
    <cellStyle name="Normal 33 3 3 2" xfId="4373" xr:uid="{00000000-0005-0000-0000-00008A0D0000}"/>
    <cellStyle name="Normal 33 3 4" xfId="2318" xr:uid="{00000000-0005-0000-0000-00008B0D0000}"/>
    <cellStyle name="Normal 33 3 4 2" xfId="5276" xr:uid="{00000000-0005-0000-0000-00008C0D0000}"/>
    <cellStyle name="Normal 33 3 5" xfId="3468" xr:uid="{00000000-0005-0000-0000-00008D0D0000}"/>
    <cellStyle name="Normal 33 4" xfId="735" xr:uid="{00000000-0005-0000-0000-00008E0D0000}"/>
    <cellStyle name="Normal 33 4 2" xfId="1641" xr:uid="{00000000-0005-0000-0000-00008F0D0000}"/>
    <cellStyle name="Normal 33 4 2 2" xfId="4599" xr:uid="{00000000-0005-0000-0000-0000900D0000}"/>
    <cellStyle name="Normal 33 4 3" xfId="2544" xr:uid="{00000000-0005-0000-0000-0000910D0000}"/>
    <cellStyle name="Normal 33 4 3 2" xfId="5502" xr:uid="{00000000-0005-0000-0000-0000920D0000}"/>
    <cellStyle name="Normal 33 4 4" xfId="3694" xr:uid="{00000000-0005-0000-0000-0000930D0000}"/>
    <cellStyle name="Normal 33 5" xfId="1189" xr:uid="{00000000-0005-0000-0000-0000940D0000}"/>
    <cellStyle name="Normal 33 5 2" xfId="4147" xr:uid="{00000000-0005-0000-0000-0000950D0000}"/>
    <cellStyle name="Normal 33 6" xfId="2092" xr:uid="{00000000-0005-0000-0000-0000960D0000}"/>
    <cellStyle name="Normal 33 6 2" xfId="5050" xr:uid="{00000000-0005-0000-0000-0000970D0000}"/>
    <cellStyle name="Normal 33 7" xfId="2936" xr:uid="{00000000-0005-0000-0000-0000980D0000}"/>
    <cellStyle name="Normal 33 7 2" xfId="3091" xr:uid="{00000000-0005-0000-0000-0000990D0000}"/>
    <cellStyle name="Normal 33 7 2 2" xfId="5999" xr:uid="{00000000-0005-0000-0000-00009A0D0000}"/>
    <cellStyle name="Normal 33 7 2 3" xfId="6122" xr:uid="{00000000-0005-0000-0000-00009B0D0000}"/>
    <cellStyle name="Normal 33 7 3" xfId="5890" xr:uid="{00000000-0005-0000-0000-00009C0D0000}"/>
    <cellStyle name="Normal 33 8" xfId="3089" xr:uid="{00000000-0005-0000-0000-00009D0D0000}"/>
    <cellStyle name="Normal 33 8 2" xfId="5997" xr:uid="{00000000-0005-0000-0000-00009E0D0000}"/>
    <cellStyle name="Normal 33 9" xfId="3112" xr:uid="{00000000-0005-0000-0000-00009F0D0000}"/>
    <cellStyle name="Normal 33 9 2" xfId="6020" xr:uid="{00000000-0005-0000-0000-0000A00D0000}"/>
    <cellStyle name="Normal 34" xfId="281" xr:uid="{00000000-0005-0000-0000-0000A10D0000}"/>
    <cellStyle name="Normal 34 2" xfId="395" xr:uid="{00000000-0005-0000-0000-0000A20D0000}"/>
    <cellStyle name="Normal 34 2 2" xfId="624" xr:uid="{00000000-0005-0000-0000-0000A30D0000}"/>
    <cellStyle name="Normal 34 2 2 2" xfId="1078" xr:uid="{00000000-0005-0000-0000-0000A40D0000}"/>
    <cellStyle name="Normal 34 2 2 2 2" xfId="1984" xr:uid="{00000000-0005-0000-0000-0000A50D0000}"/>
    <cellStyle name="Normal 34 2 2 2 2 2" xfId="4942" xr:uid="{00000000-0005-0000-0000-0000A60D0000}"/>
    <cellStyle name="Normal 34 2 2 2 3" xfId="2887" xr:uid="{00000000-0005-0000-0000-0000A70D0000}"/>
    <cellStyle name="Normal 34 2 2 2 3 2" xfId="5845" xr:uid="{00000000-0005-0000-0000-0000A80D0000}"/>
    <cellStyle name="Normal 34 2 2 2 4" xfId="4037" xr:uid="{00000000-0005-0000-0000-0000A90D0000}"/>
    <cellStyle name="Normal 34 2 2 3" xfId="1532" xr:uid="{00000000-0005-0000-0000-0000AA0D0000}"/>
    <cellStyle name="Normal 34 2 2 3 2" xfId="4490" xr:uid="{00000000-0005-0000-0000-0000AB0D0000}"/>
    <cellStyle name="Normal 34 2 2 4" xfId="2435" xr:uid="{00000000-0005-0000-0000-0000AC0D0000}"/>
    <cellStyle name="Normal 34 2 2 4 2" xfId="5393" xr:uid="{00000000-0005-0000-0000-0000AD0D0000}"/>
    <cellStyle name="Normal 34 2 2 5" xfId="3585" xr:uid="{00000000-0005-0000-0000-0000AE0D0000}"/>
    <cellStyle name="Normal 34 2 3" xfId="852" xr:uid="{00000000-0005-0000-0000-0000AF0D0000}"/>
    <cellStyle name="Normal 34 2 3 2" xfId="1758" xr:uid="{00000000-0005-0000-0000-0000B00D0000}"/>
    <cellStyle name="Normal 34 2 3 2 2" xfId="4716" xr:uid="{00000000-0005-0000-0000-0000B10D0000}"/>
    <cellStyle name="Normal 34 2 3 3" xfId="2661" xr:uid="{00000000-0005-0000-0000-0000B20D0000}"/>
    <cellStyle name="Normal 34 2 3 3 2" xfId="5619" xr:uid="{00000000-0005-0000-0000-0000B30D0000}"/>
    <cellStyle name="Normal 34 2 3 4" xfId="3811" xr:uid="{00000000-0005-0000-0000-0000B40D0000}"/>
    <cellStyle name="Normal 34 2 4" xfId="1306" xr:uid="{00000000-0005-0000-0000-0000B50D0000}"/>
    <cellStyle name="Normal 34 2 4 2" xfId="4264" xr:uid="{00000000-0005-0000-0000-0000B60D0000}"/>
    <cellStyle name="Normal 34 2 5" xfId="2209" xr:uid="{00000000-0005-0000-0000-0000B70D0000}"/>
    <cellStyle name="Normal 34 2 5 2" xfId="5167" xr:uid="{00000000-0005-0000-0000-0000B80D0000}"/>
    <cellStyle name="Normal 34 2 6" xfId="2943" xr:uid="{00000000-0005-0000-0000-0000B90D0000}"/>
    <cellStyle name="Normal 34 2 6 2" xfId="3088" xr:uid="{00000000-0005-0000-0000-0000BA0D0000}"/>
    <cellStyle name="Normal 34 2 6 2 2" xfId="5996" xr:uid="{00000000-0005-0000-0000-0000BB0D0000}"/>
    <cellStyle name="Normal 34 2 6 3" xfId="5897" xr:uid="{00000000-0005-0000-0000-0000BC0D0000}"/>
    <cellStyle name="Normal 34 2 7" xfId="3359" xr:uid="{00000000-0005-0000-0000-0000BD0D0000}"/>
    <cellStyle name="Normal 34 3" xfId="512" xr:uid="{00000000-0005-0000-0000-0000BE0D0000}"/>
    <cellStyle name="Normal 34 3 2" xfId="966" xr:uid="{00000000-0005-0000-0000-0000BF0D0000}"/>
    <cellStyle name="Normal 34 3 2 2" xfId="1872" xr:uid="{00000000-0005-0000-0000-0000C00D0000}"/>
    <cellStyle name="Normal 34 3 2 2 2" xfId="4830" xr:uid="{00000000-0005-0000-0000-0000C10D0000}"/>
    <cellStyle name="Normal 34 3 2 3" xfId="2775" xr:uid="{00000000-0005-0000-0000-0000C20D0000}"/>
    <cellStyle name="Normal 34 3 2 3 2" xfId="5733" xr:uid="{00000000-0005-0000-0000-0000C30D0000}"/>
    <cellStyle name="Normal 34 3 2 4" xfId="3925" xr:uid="{00000000-0005-0000-0000-0000C40D0000}"/>
    <cellStyle name="Normal 34 3 3" xfId="1420" xr:uid="{00000000-0005-0000-0000-0000C50D0000}"/>
    <cellStyle name="Normal 34 3 3 2" xfId="4378" xr:uid="{00000000-0005-0000-0000-0000C60D0000}"/>
    <cellStyle name="Normal 34 3 4" xfId="2323" xr:uid="{00000000-0005-0000-0000-0000C70D0000}"/>
    <cellStyle name="Normal 34 3 4 2" xfId="5281" xr:uid="{00000000-0005-0000-0000-0000C80D0000}"/>
    <cellStyle name="Normal 34 3 5" xfId="3473" xr:uid="{00000000-0005-0000-0000-0000C90D0000}"/>
    <cellStyle name="Normal 34 4" xfId="740" xr:uid="{00000000-0005-0000-0000-0000CA0D0000}"/>
    <cellStyle name="Normal 34 4 2" xfId="1646" xr:uid="{00000000-0005-0000-0000-0000CB0D0000}"/>
    <cellStyle name="Normal 34 4 2 2" xfId="4604" xr:uid="{00000000-0005-0000-0000-0000CC0D0000}"/>
    <cellStyle name="Normal 34 4 3" xfId="2549" xr:uid="{00000000-0005-0000-0000-0000CD0D0000}"/>
    <cellStyle name="Normal 34 4 3 2" xfId="5507" xr:uid="{00000000-0005-0000-0000-0000CE0D0000}"/>
    <cellStyle name="Normal 34 4 4" xfId="3699" xr:uid="{00000000-0005-0000-0000-0000CF0D0000}"/>
    <cellStyle name="Normal 34 5" xfId="1194" xr:uid="{00000000-0005-0000-0000-0000D00D0000}"/>
    <cellStyle name="Normal 34 5 2" xfId="4152" xr:uid="{00000000-0005-0000-0000-0000D10D0000}"/>
    <cellStyle name="Normal 34 6" xfId="2097" xr:uid="{00000000-0005-0000-0000-0000D20D0000}"/>
    <cellStyle name="Normal 34 6 2" xfId="5055" xr:uid="{00000000-0005-0000-0000-0000D30D0000}"/>
    <cellStyle name="Normal 34 7" xfId="2942" xr:uid="{00000000-0005-0000-0000-0000D40D0000}"/>
    <cellStyle name="Normal 34 7 2" xfId="3086" xr:uid="{00000000-0005-0000-0000-0000D50D0000}"/>
    <cellStyle name="Normal 34 7 2 2" xfId="5994" xr:uid="{00000000-0005-0000-0000-0000D60D0000}"/>
    <cellStyle name="Normal 34 7 3" xfId="5896" xr:uid="{00000000-0005-0000-0000-0000D70D0000}"/>
    <cellStyle name="Normal 34 8" xfId="3082" xr:uid="{00000000-0005-0000-0000-0000D80D0000}"/>
    <cellStyle name="Normal 34 8 2" xfId="5990" xr:uid="{00000000-0005-0000-0000-0000D90D0000}"/>
    <cellStyle name="Normal 34 8 3" xfId="6116" xr:uid="{00000000-0005-0000-0000-0000DA0D0000}"/>
    <cellStyle name="Normal 34 9" xfId="3247" xr:uid="{00000000-0005-0000-0000-0000DB0D0000}"/>
    <cellStyle name="Normal 35" xfId="286" xr:uid="{00000000-0005-0000-0000-0000DC0D0000}"/>
    <cellStyle name="Normal 35 2" xfId="400" xr:uid="{00000000-0005-0000-0000-0000DD0D0000}"/>
    <cellStyle name="Normal 35 2 2" xfId="629" xr:uid="{00000000-0005-0000-0000-0000DE0D0000}"/>
    <cellStyle name="Normal 35 2 2 2" xfId="1083" xr:uid="{00000000-0005-0000-0000-0000DF0D0000}"/>
    <cellStyle name="Normal 35 2 2 2 2" xfId="1989" xr:uid="{00000000-0005-0000-0000-0000E00D0000}"/>
    <cellStyle name="Normal 35 2 2 2 2 2" xfId="4947" xr:uid="{00000000-0005-0000-0000-0000E10D0000}"/>
    <cellStyle name="Normal 35 2 2 2 3" xfId="2892" xr:uid="{00000000-0005-0000-0000-0000E20D0000}"/>
    <cellStyle name="Normal 35 2 2 2 3 2" xfId="5850" xr:uid="{00000000-0005-0000-0000-0000E30D0000}"/>
    <cellStyle name="Normal 35 2 2 2 4" xfId="4042" xr:uid="{00000000-0005-0000-0000-0000E40D0000}"/>
    <cellStyle name="Normal 35 2 2 3" xfId="1537" xr:uid="{00000000-0005-0000-0000-0000E50D0000}"/>
    <cellStyle name="Normal 35 2 2 3 2" xfId="4495" xr:uid="{00000000-0005-0000-0000-0000E60D0000}"/>
    <cellStyle name="Normal 35 2 2 4" xfId="2440" xr:uid="{00000000-0005-0000-0000-0000E70D0000}"/>
    <cellStyle name="Normal 35 2 2 4 2" xfId="5398" xr:uid="{00000000-0005-0000-0000-0000E80D0000}"/>
    <cellStyle name="Normal 35 2 2 5" xfId="3590" xr:uid="{00000000-0005-0000-0000-0000E90D0000}"/>
    <cellStyle name="Normal 35 2 3" xfId="857" xr:uid="{00000000-0005-0000-0000-0000EA0D0000}"/>
    <cellStyle name="Normal 35 2 3 2" xfId="1763" xr:uid="{00000000-0005-0000-0000-0000EB0D0000}"/>
    <cellStyle name="Normal 35 2 3 2 2" xfId="4721" xr:uid="{00000000-0005-0000-0000-0000EC0D0000}"/>
    <cellStyle name="Normal 35 2 3 3" xfId="2666" xr:uid="{00000000-0005-0000-0000-0000ED0D0000}"/>
    <cellStyle name="Normal 35 2 3 3 2" xfId="5624" xr:uid="{00000000-0005-0000-0000-0000EE0D0000}"/>
    <cellStyle name="Normal 35 2 3 4" xfId="3816" xr:uid="{00000000-0005-0000-0000-0000EF0D0000}"/>
    <cellStyle name="Normal 35 2 4" xfId="1311" xr:uid="{00000000-0005-0000-0000-0000F00D0000}"/>
    <cellStyle name="Normal 35 2 4 2" xfId="4269" xr:uid="{00000000-0005-0000-0000-0000F10D0000}"/>
    <cellStyle name="Normal 35 2 5" xfId="2214" xr:uid="{00000000-0005-0000-0000-0000F20D0000}"/>
    <cellStyle name="Normal 35 2 5 2" xfId="5172" xr:uid="{00000000-0005-0000-0000-0000F30D0000}"/>
    <cellStyle name="Normal 35 2 6" xfId="3364" xr:uid="{00000000-0005-0000-0000-0000F40D0000}"/>
    <cellStyle name="Normal 35 3" xfId="517" xr:uid="{00000000-0005-0000-0000-0000F50D0000}"/>
    <cellStyle name="Normal 35 3 2" xfId="971" xr:uid="{00000000-0005-0000-0000-0000F60D0000}"/>
    <cellStyle name="Normal 35 3 2 2" xfId="1877" xr:uid="{00000000-0005-0000-0000-0000F70D0000}"/>
    <cellStyle name="Normal 35 3 2 2 2" xfId="4835" xr:uid="{00000000-0005-0000-0000-0000F80D0000}"/>
    <cellStyle name="Normal 35 3 2 3" xfId="2780" xr:uid="{00000000-0005-0000-0000-0000F90D0000}"/>
    <cellStyle name="Normal 35 3 2 3 2" xfId="5738" xr:uid="{00000000-0005-0000-0000-0000FA0D0000}"/>
    <cellStyle name="Normal 35 3 2 4" xfId="3930" xr:uid="{00000000-0005-0000-0000-0000FB0D0000}"/>
    <cellStyle name="Normal 35 3 3" xfId="1425" xr:uid="{00000000-0005-0000-0000-0000FC0D0000}"/>
    <cellStyle name="Normal 35 3 3 2" xfId="4383" xr:uid="{00000000-0005-0000-0000-0000FD0D0000}"/>
    <cellStyle name="Normal 35 3 4" xfId="2328" xr:uid="{00000000-0005-0000-0000-0000FE0D0000}"/>
    <cellStyle name="Normal 35 3 4 2" xfId="5286" xr:uid="{00000000-0005-0000-0000-0000FF0D0000}"/>
    <cellStyle name="Normal 35 3 5" xfId="3478" xr:uid="{00000000-0005-0000-0000-0000000E0000}"/>
    <cellStyle name="Normal 35 4" xfId="745" xr:uid="{00000000-0005-0000-0000-0000010E0000}"/>
    <cellStyle name="Normal 35 4 2" xfId="1651" xr:uid="{00000000-0005-0000-0000-0000020E0000}"/>
    <cellStyle name="Normal 35 4 2 2" xfId="4609" xr:uid="{00000000-0005-0000-0000-0000030E0000}"/>
    <cellStyle name="Normal 35 4 3" xfId="2554" xr:uid="{00000000-0005-0000-0000-0000040E0000}"/>
    <cellStyle name="Normal 35 4 3 2" xfId="5512" xr:uid="{00000000-0005-0000-0000-0000050E0000}"/>
    <cellStyle name="Normal 35 4 4" xfId="3704" xr:uid="{00000000-0005-0000-0000-0000060E0000}"/>
    <cellStyle name="Normal 35 5" xfId="1199" xr:uid="{00000000-0005-0000-0000-0000070E0000}"/>
    <cellStyle name="Normal 35 5 2" xfId="4157" xr:uid="{00000000-0005-0000-0000-0000080E0000}"/>
    <cellStyle name="Normal 35 6" xfId="2102" xr:uid="{00000000-0005-0000-0000-0000090E0000}"/>
    <cellStyle name="Normal 35 6 2" xfId="5060" xr:uid="{00000000-0005-0000-0000-00000A0E0000}"/>
    <cellStyle name="Normal 35 7" xfId="3252" xr:uid="{00000000-0005-0000-0000-00000B0E0000}"/>
    <cellStyle name="Normal 36" xfId="296" xr:uid="{00000000-0005-0000-0000-00000C0E0000}"/>
    <cellStyle name="Normal 36 2" xfId="410" xr:uid="{00000000-0005-0000-0000-00000D0E0000}"/>
    <cellStyle name="Normal 36 2 2" xfId="639" xr:uid="{00000000-0005-0000-0000-00000E0E0000}"/>
    <cellStyle name="Normal 36 2 2 2" xfId="1093" xr:uid="{00000000-0005-0000-0000-00000F0E0000}"/>
    <cellStyle name="Normal 36 2 2 2 2" xfId="1999" xr:uid="{00000000-0005-0000-0000-0000100E0000}"/>
    <cellStyle name="Normal 36 2 2 2 2 2" xfId="4957" xr:uid="{00000000-0005-0000-0000-0000110E0000}"/>
    <cellStyle name="Normal 36 2 2 2 3" xfId="2902" xr:uid="{00000000-0005-0000-0000-0000120E0000}"/>
    <cellStyle name="Normal 36 2 2 2 3 2" xfId="5860" xr:uid="{00000000-0005-0000-0000-0000130E0000}"/>
    <cellStyle name="Normal 36 2 2 2 4" xfId="4052" xr:uid="{00000000-0005-0000-0000-0000140E0000}"/>
    <cellStyle name="Normal 36 2 2 3" xfId="1547" xr:uid="{00000000-0005-0000-0000-0000150E0000}"/>
    <cellStyle name="Normal 36 2 2 3 2" xfId="4505" xr:uid="{00000000-0005-0000-0000-0000160E0000}"/>
    <cellStyle name="Normal 36 2 2 4" xfId="2450" xr:uid="{00000000-0005-0000-0000-0000170E0000}"/>
    <cellStyle name="Normal 36 2 2 4 2" xfId="5408" xr:uid="{00000000-0005-0000-0000-0000180E0000}"/>
    <cellStyle name="Normal 36 2 2 5" xfId="3600" xr:uid="{00000000-0005-0000-0000-0000190E0000}"/>
    <cellStyle name="Normal 36 2 3" xfId="867" xr:uid="{00000000-0005-0000-0000-00001A0E0000}"/>
    <cellStyle name="Normal 36 2 3 2" xfId="1773" xr:uid="{00000000-0005-0000-0000-00001B0E0000}"/>
    <cellStyle name="Normal 36 2 3 2 2" xfId="4731" xr:uid="{00000000-0005-0000-0000-00001C0E0000}"/>
    <cellStyle name="Normal 36 2 3 3" xfId="2676" xr:uid="{00000000-0005-0000-0000-00001D0E0000}"/>
    <cellStyle name="Normal 36 2 3 3 2" xfId="5634" xr:uid="{00000000-0005-0000-0000-00001E0E0000}"/>
    <cellStyle name="Normal 36 2 3 4" xfId="3826" xr:uid="{00000000-0005-0000-0000-00001F0E0000}"/>
    <cellStyle name="Normal 36 2 4" xfId="1321" xr:uid="{00000000-0005-0000-0000-0000200E0000}"/>
    <cellStyle name="Normal 36 2 4 2" xfId="4279" xr:uid="{00000000-0005-0000-0000-0000210E0000}"/>
    <cellStyle name="Normal 36 2 5" xfId="2224" xr:uid="{00000000-0005-0000-0000-0000220E0000}"/>
    <cellStyle name="Normal 36 2 5 2" xfId="5182" xr:uid="{00000000-0005-0000-0000-0000230E0000}"/>
    <cellStyle name="Normal 36 2 6" xfId="3374" xr:uid="{00000000-0005-0000-0000-0000240E0000}"/>
    <cellStyle name="Normal 36 3" xfId="527" xr:uid="{00000000-0005-0000-0000-0000250E0000}"/>
    <cellStyle name="Normal 36 3 2" xfId="981" xr:uid="{00000000-0005-0000-0000-0000260E0000}"/>
    <cellStyle name="Normal 36 3 2 2" xfId="1887" xr:uid="{00000000-0005-0000-0000-0000270E0000}"/>
    <cellStyle name="Normal 36 3 2 2 2" xfId="4845" xr:uid="{00000000-0005-0000-0000-0000280E0000}"/>
    <cellStyle name="Normal 36 3 2 3" xfId="2790" xr:uid="{00000000-0005-0000-0000-0000290E0000}"/>
    <cellStyle name="Normal 36 3 2 3 2" xfId="5748" xr:uid="{00000000-0005-0000-0000-00002A0E0000}"/>
    <cellStyle name="Normal 36 3 2 4" xfId="3940" xr:uid="{00000000-0005-0000-0000-00002B0E0000}"/>
    <cellStyle name="Normal 36 3 3" xfId="1435" xr:uid="{00000000-0005-0000-0000-00002C0E0000}"/>
    <cellStyle name="Normal 36 3 3 2" xfId="4393" xr:uid="{00000000-0005-0000-0000-00002D0E0000}"/>
    <cellStyle name="Normal 36 3 4" xfId="2338" xr:uid="{00000000-0005-0000-0000-00002E0E0000}"/>
    <cellStyle name="Normal 36 3 4 2" xfId="5296" xr:uid="{00000000-0005-0000-0000-00002F0E0000}"/>
    <cellStyle name="Normal 36 3 5" xfId="3488" xr:uid="{00000000-0005-0000-0000-0000300E0000}"/>
    <cellStyle name="Normal 36 4" xfId="755" xr:uid="{00000000-0005-0000-0000-0000310E0000}"/>
    <cellStyle name="Normal 36 4 2" xfId="1661" xr:uid="{00000000-0005-0000-0000-0000320E0000}"/>
    <cellStyle name="Normal 36 4 2 2" xfId="4619" xr:uid="{00000000-0005-0000-0000-0000330E0000}"/>
    <cellStyle name="Normal 36 4 3" xfId="2564" xr:uid="{00000000-0005-0000-0000-0000340E0000}"/>
    <cellStyle name="Normal 36 4 3 2" xfId="5522" xr:uid="{00000000-0005-0000-0000-0000350E0000}"/>
    <cellStyle name="Normal 36 4 4" xfId="3714" xr:uid="{00000000-0005-0000-0000-0000360E0000}"/>
    <cellStyle name="Normal 36 5" xfId="1209" xr:uid="{00000000-0005-0000-0000-0000370E0000}"/>
    <cellStyle name="Normal 36 5 2" xfId="4167" xr:uid="{00000000-0005-0000-0000-0000380E0000}"/>
    <cellStyle name="Normal 36 6" xfId="2112" xr:uid="{00000000-0005-0000-0000-0000390E0000}"/>
    <cellStyle name="Normal 36 6 2" xfId="5070" xr:uid="{00000000-0005-0000-0000-00003A0E0000}"/>
    <cellStyle name="Normal 36 7" xfId="2994" xr:uid="{00000000-0005-0000-0000-00003B0E0000}"/>
    <cellStyle name="Normal 36 7 2" xfId="3003" xr:uid="{00000000-0005-0000-0000-00003C0E0000}"/>
    <cellStyle name="Normal 36 7 2 2" xfId="3016" xr:uid="{00000000-0005-0000-0000-00003D0E0000}"/>
    <cellStyle name="Normal 36 7 2 2 2" xfId="5926" xr:uid="{00000000-0005-0000-0000-00003E0E0000}"/>
    <cellStyle name="Normal 36 7 2 3" xfId="3032" xr:uid="{00000000-0005-0000-0000-00003F0E0000}"/>
    <cellStyle name="Normal 36 7 2 3 2" xfId="3046" xr:uid="{00000000-0005-0000-0000-0000400E0000}"/>
    <cellStyle name="Normal 36 7 2 3 2 2" xfId="5955" xr:uid="{00000000-0005-0000-0000-0000410E0000}"/>
    <cellStyle name="Normal 36 7 2 3 2 3" xfId="6055" xr:uid="{00000000-0005-0000-0000-0000420E0000}"/>
    <cellStyle name="Normal 36 7 2 3 2 3 2" xfId="6076" xr:uid="{00000000-0005-0000-0000-0000430E0000}"/>
    <cellStyle name="Normal 36 7 2 3 2 3 3" xfId="6141" xr:uid="{00000000-0005-0000-0000-0000440E0000}"/>
    <cellStyle name="Normal 36 7 2 3 2 3 3 2" xfId="6171" xr:uid="{00000000-0005-0000-0000-0000450E0000}"/>
    <cellStyle name="Normal 36 7 2 3 2 4" xfId="6066" xr:uid="{00000000-0005-0000-0000-0000460E0000}"/>
    <cellStyle name="Normal 36 7 2 3 3" xfId="5941" xr:uid="{00000000-0005-0000-0000-0000470E0000}"/>
    <cellStyle name="Normal 36 7 2 4" xfId="5914" xr:uid="{00000000-0005-0000-0000-0000480E0000}"/>
    <cellStyle name="Normal 36 7 3" xfId="3011" xr:uid="{00000000-0005-0000-0000-0000490E0000}"/>
    <cellStyle name="Normal 36 7 3 2" xfId="5921" xr:uid="{00000000-0005-0000-0000-00004A0E0000}"/>
    <cellStyle name="Normal 36 7 4" xfId="5906" xr:uid="{00000000-0005-0000-0000-00004B0E0000}"/>
    <cellStyle name="Normal 36 8" xfId="3030" xr:uid="{00000000-0005-0000-0000-00004C0E0000}"/>
    <cellStyle name="Normal 36 8 2" xfId="3049" xr:uid="{00000000-0005-0000-0000-00004D0E0000}"/>
    <cellStyle name="Normal 36 8 2 2" xfId="5958" xr:uid="{00000000-0005-0000-0000-00004E0E0000}"/>
    <cellStyle name="Normal 36 8 2 3" xfId="6057" xr:uid="{00000000-0005-0000-0000-00004F0E0000}"/>
    <cellStyle name="Normal 36 8 2 3 2" xfId="6080" xr:uid="{00000000-0005-0000-0000-0000500E0000}"/>
    <cellStyle name="Normal 36 8 2 3 3" xfId="6144" xr:uid="{00000000-0005-0000-0000-0000510E0000}"/>
    <cellStyle name="Normal 36 8 2 3 3 2" xfId="6173" xr:uid="{00000000-0005-0000-0000-0000520E0000}"/>
    <cellStyle name="Normal 36 8 2 4" xfId="6068" xr:uid="{00000000-0005-0000-0000-0000530E0000}"/>
    <cellStyle name="Normal 36 8 3" xfId="5939" xr:uid="{00000000-0005-0000-0000-0000540E0000}"/>
    <cellStyle name="Normal 36 9" xfId="3262" xr:uid="{00000000-0005-0000-0000-0000550E0000}"/>
    <cellStyle name="Normal 37" xfId="299" xr:uid="{00000000-0005-0000-0000-0000560E0000}"/>
    <cellStyle name="Normal 37 2" xfId="412" xr:uid="{00000000-0005-0000-0000-0000570E0000}"/>
    <cellStyle name="Normal 38" xfId="298" xr:uid="{00000000-0005-0000-0000-0000580E0000}"/>
    <cellStyle name="Normal 38 2" xfId="529" xr:uid="{00000000-0005-0000-0000-0000590E0000}"/>
    <cellStyle name="Normal 38 2 2" xfId="983" xr:uid="{00000000-0005-0000-0000-00005A0E0000}"/>
    <cellStyle name="Normal 38 2 2 2" xfId="1889" xr:uid="{00000000-0005-0000-0000-00005B0E0000}"/>
    <cellStyle name="Normal 38 2 2 2 2" xfId="4847" xr:uid="{00000000-0005-0000-0000-00005C0E0000}"/>
    <cellStyle name="Normal 38 2 2 3" xfId="2792" xr:uid="{00000000-0005-0000-0000-00005D0E0000}"/>
    <cellStyle name="Normal 38 2 2 3 2" xfId="5750" xr:uid="{00000000-0005-0000-0000-00005E0E0000}"/>
    <cellStyle name="Normal 38 2 2 4" xfId="3942" xr:uid="{00000000-0005-0000-0000-00005F0E0000}"/>
    <cellStyle name="Normal 38 2 3" xfId="1437" xr:uid="{00000000-0005-0000-0000-0000600E0000}"/>
    <cellStyle name="Normal 38 2 3 2" xfId="4395" xr:uid="{00000000-0005-0000-0000-0000610E0000}"/>
    <cellStyle name="Normal 38 2 4" xfId="2340" xr:uid="{00000000-0005-0000-0000-0000620E0000}"/>
    <cellStyle name="Normal 38 2 4 2" xfId="5298" xr:uid="{00000000-0005-0000-0000-0000630E0000}"/>
    <cellStyle name="Normal 38 2 5" xfId="3490" xr:uid="{00000000-0005-0000-0000-0000640E0000}"/>
    <cellStyle name="Normal 38 3" xfId="757" xr:uid="{00000000-0005-0000-0000-0000650E0000}"/>
    <cellStyle name="Normal 38 3 2" xfId="1663" xr:uid="{00000000-0005-0000-0000-0000660E0000}"/>
    <cellStyle name="Normal 38 3 2 2" xfId="4621" xr:uid="{00000000-0005-0000-0000-0000670E0000}"/>
    <cellStyle name="Normal 38 3 3" xfId="2566" xr:uid="{00000000-0005-0000-0000-0000680E0000}"/>
    <cellStyle name="Normal 38 3 3 2" xfId="5524" xr:uid="{00000000-0005-0000-0000-0000690E0000}"/>
    <cellStyle name="Normal 38 3 4" xfId="3716" xr:uid="{00000000-0005-0000-0000-00006A0E0000}"/>
    <cellStyle name="Normal 38 4" xfId="1211" xr:uid="{00000000-0005-0000-0000-00006B0E0000}"/>
    <cellStyle name="Normal 38 4 2" xfId="4169" xr:uid="{00000000-0005-0000-0000-00006C0E0000}"/>
    <cellStyle name="Normal 38 5" xfId="2114" xr:uid="{00000000-0005-0000-0000-00006D0E0000}"/>
    <cellStyle name="Normal 38 5 2" xfId="5072" xr:uid="{00000000-0005-0000-0000-00006E0E0000}"/>
    <cellStyle name="Normal 38 6" xfId="3264" xr:uid="{00000000-0005-0000-0000-00006F0E0000}"/>
    <cellStyle name="Normal 39" xfId="413" xr:uid="{00000000-0005-0000-0000-0000700E0000}"/>
    <cellStyle name="Normal 39 2" xfId="641" xr:uid="{00000000-0005-0000-0000-0000710E0000}"/>
    <cellStyle name="Normal 39 2 2" xfId="1095" xr:uid="{00000000-0005-0000-0000-0000720E0000}"/>
    <cellStyle name="Normal 39 2 2 2" xfId="2001" xr:uid="{00000000-0005-0000-0000-0000730E0000}"/>
    <cellStyle name="Normal 39 2 2 2 2" xfId="4959" xr:uid="{00000000-0005-0000-0000-0000740E0000}"/>
    <cellStyle name="Normal 39 2 2 3" xfId="2904" xr:uid="{00000000-0005-0000-0000-0000750E0000}"/>
    <cellStyle name="Normal 39 2 2 3 2" xfId="5862" xr:uid="{00000000-0005-0000-0000-0000760E0000}"/>
    <cellStyle name="Normal 39 2 2 4" xfId="4054" xr:uid="{00000000-0005-0000-0000-0000770E0000}"/>
    <cellStyle name="Normal 39 2 3" xfId="1549" xr:uid="{00000000-0005-0000-0000-0000780E0000}"/>
    <cellStyle name="Normal 39 2 3 2" xfId="4507" xr:uid="{00000000-0005-0000-0000-0000790E0000}"/>
    <cellStyle name="Normal 39 2 4" xfId="2452" xr:uid="{00000000-0005-0000-0000-00007A0E0000}"/>
    <cellStyle name="Normal 39 2 4 2" xfId="5410" xr:uid="{00000000-0005-0000-0000-00007B0E0000}"/>
    <cellStyle name="Normal 39 2 5" xfId="3602" xr:uid="{00000000-0005-0000-0000-00007C0E0000}"/>
    <cellStyle name="Normal 39 3" xfId="869" xr:uid="{00000000-0005-0000-0000-00007D0E0000}"/>
    <cellStyle name="Normal 39 3 2" xfId="1775" xr:uid="{00000000-0005-0000-0000-00007E0E0000}"/>
    <cellStyle name="Normal 39 3 2 2" xfId="4733" xr:uid="{00000000-0005-0000-0000-00007F0E0000}"/>
    <cellStyle name="Normal 39 3 3" xfId="2678" xr:uid="{00000000-0005-0000-0000-0000800E0000}"/>
    <cellStyle name="Normal 39 3 3 2" xfId="5636" xr:uid="{00000000-0005-0000-0000-0000810E0000}"/>
    <cellStyle name="Normal 39 3 4" xfId="3828" xr:uid="{00000000-0005-0000-0000-0000820E0000}"/>
    <cellStyle name="Normal 39 4" xfId="1323" xr:uid="{00000000-0005-0000-0000-0000830E0000}"/>
    <cellStyle name="Normal 39 4 2" xfId="4281" xr:uid="{00000000-0005-0000-0000-0000840E0000}"/>
    <cellStyle name="Normal 39 5" xfId="2226" xr:uid="{00000000-0005-0000-0000-0000850E0000}"/>
    <cellStyle name="Normal 39 5 2" xfId="5184" xr:uid="{00000000-0005-0000-0000-0000860E0000}"/>
    <cellStyle name="Normal 39 6" xfId="3376" xr:uid="{00000000-0005-0000-0000-0000870E0000}"/>
    <cellStyle name="Normal 4" xfId="75" xr:uid="{00000000-0005-0000-0000-0000880E0000}"/>
    <cellStyle name="Normal 4 10" xfId="193" xr:uid="{00000000-0005-0000-0000-0000890E0000}"/>
    <cellStyle name="Normal 4 10 2" xfId="339" xr:uid="{00000000-0005-0000-0000-00008A0E0000}"/>
    <cellStyle name="Normal 4 10 2 2" xfId="568" xr:uid="{00000000-0005-0000-0000-00008B0E0000}"/>
    <cellStyle name="Normal 4 10 2 2 2" xfId="1022" xr:uid="{00000000-0005-0000-0000-00008C0E0000}"/>
    <cellStyle name="Normal 4 10 2 2 2 2" xfId="1928" xr:uid="{00000000-0005-0000-0000-00008D0E0000}"/>
    <cellStyle name="Normal 4 10 2 2 2 2 2" xfId="4886" xr:uid="{00000000-0005-0000-0000-00008E0E0000}"/>
    <cellStyle name="Normal 4 10 2 2 2 3" xfId="2831" xr:uid="{00000000-0005-0000-0000-00008F0E0000}"/>
    <cellStyle name="Normal 4 10 2 2 2 3 2" xfId="5789" xr:uid="{00000000-0005-0000-0000-0000900E0000}"/>
    <cellStyle name="Normal 4 10 2 2 2 4" xfId="3981" xr:uid="{00000000-0005-0000-0000-0000910E0000}"/>
    <cellStyle name="Normal 4 10 2 2 3" xfId="1476" xr:uid="{00000000-0005-0000-0000-0000920E0000}"/>
    <cellStyle name="Normal 4 10 2 2 3 2" xfId="4434" xr:uid="{00000000-0005-0000-0000-0000930E0000}"/>
    <cellStyle name="Normal 4 10 2 2 4" xfId="2379" xr:uid="{00000000-0005-0000-0000-0000940E0000}"/>
    <cellStyle name="Normal 4 10 2 2 4 2" xfId="5337" xr:uid="{00000000-0005-0000-0000-0000950E0000}"/>
    <cellStyle name="Normal 4 10 2 2 5" xfId="3529" xr:uid="{00000000-0005-0000-0000-0000960E0000}"/>
    <cellStyle name="Normal 4 10 2 3" xfId="796" xr:uid="{00000000-0005-0000-0000-0000970E0000}"/>
    <cellStyle name="Normal 4 10 2 3 2" xfId="1702" xr:uid="{00000000-0005-0000-0000-0000980E0000}"/>
    <cellStyle name="Normal 4 10 2 3 2 2" xfId="4660" xr:uid="{00000000-0005-0000-0000-0000990E0000}"/>
    <cellStyle name="Normal 4 10 2 3 3" xfId="2605" xr:uid="{00000000-0005-0000-0000-00009A0E0000}"/>
    <cellStyle name="Normal 4 10 2 3 3 2" xfId="5563" xr:uid="{00000000-0005-0000-0000-00009B0E0000}"/>
    <cellStyle name="Normal 4 10 2 3 4" xfId="3755" xr:uid="{00000000-0005-0000-0000-00009C0E0000}"/>
    <cellStyle name="Normal 4 10 2 4" xfId="1250" xr:uid="{00000000-0005-0000-0000-00009D0E0000}"/>
    <cellStyle name="Normal 4 10 2 4 2" xfId="4208" xr:uid="{00000000-0005-0000-0000-00009E0E0000}"/>
    <cellStyle name="Normal 4 10 2 5" xfId="2153" xr:uid="{00000000-0005-0000-0000-00009F0E0000}"/>
    <cellStyle name="Normal 4 10 2 5 2" xfId="5111" xr:uid="{00000000-0005-0000-0000-0000A00E0000}"/>
    <cellStyle name="Normal 4 10 2 6" xfId="3303" xr:uid="{00000000-0005-0000-0000-0000A10E0000}"/>
    <cellStyle name="Normal 4 10 3" xfId="456" xr:uid="{00000000-0005-0000-0000-0000A20E0000}"/>
    <cellStyle name="Normal 4 10 3 2" xfId="910" xr:uid="{00000000-0005-0000-0000-0000A30E0000}"/>
    <cellStyle name="Normal 4 10 3 2 2" xfId="1816" xr:uid="{00000000-0005-0000-0000-0000A40E0000}"/>
    <cellStyle name="Normal 4 10 3 2 2 2" xfId="4774" xr:uid="{00000000-0005-0000-0000-0000A50E0000}"/>
    <cellStyle name="Normal 4 10 3 2 3" xfId="2719" xr:uid="{00000000-0005-0000-0000-0000A60E0000}"/>
    <cellStyle name="Normal 4 10 3 2 3 2" xfId="5677" xr:uid="{00000000-0005-0000-0000-0000A70E0000}"/>
    <cellStyle name="Normal 4 10 3 2 4" xfId="3869" xr:uid="{00000000-0005-0000-0000-0000A80E0000}"/>
    <cellStyle name="Normal 4 10 3 3" xfId="1364" xr:uid="{00000000-0005-0000-0000-0000A90E0000}"/>
    <cellStyle name="Normal 4 10 3 3 2" xfId="4322" xr:uid="{00000000-0005-0000-0000-0000AA0E0000}"/>
    <cellStyle name="Normal 4 10 3 4" xfId="2267" xr:uid="{00000000-0005-0000-0000-0000AB0E0000}"/>
    <cellStyle name="Normal 4 10 3 4 2" xfId="5225" xr:uid="{00000000-0005-0000-0000-0000AC0E0000}"/>
    <cellStyle name="Normal 4 10 3 5" xfId="3417" xr:uid="{00000000-0005-0000-0000-0000AD0E0000}"/>
    <cellStyle name="Normal 4 10 4" xfId="684" xr:uid="{00000000-0005-0000-0000-0000AE0E0000}"/>
    <cellStyle name="Normal 4 10 4 2" xfId="1590" xr:uid="{00000000-0005-0000-0000-0000AF0E0000}"/>
    <cellStyle name="Normal 4 10 4 2 2" xfId="4548" xr:uid="{00000000-0005-0000-0000-0000B00E0000}"/>
    <cellStyle name="Normal 4 10 4 3" xfId="2493" xr:uid="{00000000-0005-0000-0000-0000B10E0000}"/>
    <cellStyle name="Normal 4 10 4 3 2" xfId="5451" xr:uid="{00000000-0005-0000-0000-0000B20E0000}"/>
    <cellStyle name="Normal 4 10 4 4" xfId="3643" xr:uid="{00000000-0005-0000-0000-0000B30E0000}"/>
    <cellStyle name="Normal 4 10 5" xfId="1138" xr:uid="{00000000-0005-0000-0000-0000B40E0000}"/>
    <cellStyle name="Normal 4 10 5 2" xfId="4096" xr:uid="{00000000-0005-0000-0000-0000B50E0000}"/>
    <cellStyle name="Normal 4 10 6" xfId="2041" xr:uid="{00000000-0005-0000-0000-0000B60E0000}"/>
    <cellStyle name="Normal 4 10 6 2" xfId="4999" xr:uid="{00000000-0005-0000-0000-0000B70E0000}"/>
    <cellStyle name="Normal 4 10 7" xfId="3189" xr:uid="{00000000-0005-0000-0000-0000B80E0000}"/>
    <cellStyle name="Normal 4 11" xfId="251" xr:uid="{00000000-0005-0000-0000-0000B90E0000}"/>
    <cellStyle name="Normal 4 11 2" xfId="379" xr:uid="{00000000-0005-0000-0000-0000BA0E0000}"/>
    <cellStyle name="Normal 4 11 2 2" xfId="608" xr:uid="{00000000-0005-0000-0000-0000BB0E0000}"/>
    <cellStyle name="Normal 4 11 2 2 2" xfId="1062" xr:uid="{00000000-0005-0000-0000-0000BC0E0000}"/>
    <cellStyle name="Normal 4 11 2 2 2 2" xfId="1968" xr:uid="{00000000-0005-0000-0000-0000BD0E0000}"/>
    <cellStyle name="Normal 4 11 2 2 2 2 2" xfId="4926" xr:uid="{00000000-0005-0000-0000-0000BE0E0000}"/>
    <cellStyle name="Normal 4 11 2 2 2 3" xfId="2871" xr:uid="{00000000-0005-0000-0000-0000BF0E0000}"/>
    <cellStyle name="Normal 4 11 2 2 2 3 2" xfId="5829" xr:uid="{00000000-0005-0000-0000-0000C00E0000}"/>
    <cellStyle name="Normal 4 11 2 2 2 4" xfId="4021" xr:uid="{00000000-0005-0000-0000-0000C10E0000}"/>
    <cellStyle name="Normal 4 11 2 2 3" xfId="1516" xr:uid="{00000000-0005-0000-0000-0000C20E0000}"/>
    <cellStyle name="Normal 4 11 2 2 3 2" xfId="4474" xr:uid="{00000000-0005-0000-0000-0000C30E0000}"/>
    <cellStyle name="Normal 4 11 2 2 4" xfId="2419" xr:uid="{00000000-0005-0000-0000-0000C40E0000}"/>
    <cellStyle name="Normal 4 11 2 2 4 2" xfId="5377" xr:uid="{00000000-0005-0000-0000-0000C50E0000}"/>
    <cellStyle name="Normal 4 11 2 2 5" xfId="3569" xr:uid="{00000000-0005-0000-0000-0000C60E0000}"/>
    <cellStyle name="Normal 4 11 2 3" xfId="836" xr:uid="{00000000-0005-0000-0000-0000C70E0000}"/>
    <cellStyle name="Normal 4 11 2 3 2" xfId="1742" xr:uid="{00000000-0005-0000-0000-0000C80E0000}"/>
    <cellStyle name="Normal 4 11 2 3 2 2" xfId="4700" xr:uid="{00000000-0005-0000-0000-0000C90E0000}"/>
    <cellStyle name="Normal 4 11 2 3 3" xfId="2645" xr:uid="{00000000-0005-0000-0000-0000CA0E0000}"/>
    <cellStyle name="Normal 4 11 2 3 3 2" xfId="5603" xr:uid="{00000000-0005-0000-0000-0000CB0E0000}"/>
    <cellStyle name="Normal 4 11 2 3 4" xfId="3795" xr:uid="{00000000-0005-0000-0000-0000CC0E0000}"/>
    <cellStyle name="Normal 4 11 2 4" xfId="1290" xr:uid="{00000000-0005-0000-0000-0000CD0E0000}"/>
    <cellStyle name="Normal 4 11 2 4 2" xfId="4248" xr:uid="{00000000-0005-0000-0000-0000CE0E0000}"/>
    <cellStyle name="Normal 4 11 2 5" xfId="2193" xr:uid="{00000000-0005-0000-0000-0000CF0E0000}"/>
    <cellStyle name="Normal 4 11 2 5 2" xfId="5151" xr:uid="{00000000-0005-0000-0000-0000D00E0000}"/>
    <cellStyle name="Normal 4 11 2 6" xfId="3343" xr:uid="{00000000-0005-0000-0000-0000D10E0000}"/>
    <cellStyle name="Normal 4 11 3" xfId="496" xr:uid="{00000000-0005-0000-0000-0000D20E0000}"/>
    <cellStyle name="Normal 4 11 3 2" xfId="950" xr:uid="{00000000-0005-0000-0000-0000D30E0000}"/>
    <cellStyle name="Normal 4 11 3 2 2" xfId="1856" xr:uid="{00000000-0005-0000-0000-0000D40E0000}"/>
    <cellStyle name="Normal 4 11 3 2 2 2" xfId="4814" xr:uid="{00000000-0005-0000-0000-0000D50E0000}"/>
    <cellStyle name="Normal 4 11 3 2 3" xfId="2759" xr:uid="{00000000-0005-0000-0000-0000D60E0000}"/>
    <cellStyle name="Normal 4 11 3 2 3 2" xfId="5717" xr:uid="{00000000-0005-0000-0000-0000D70E0000}"/>
    <cellStyle name="Normal 4 11 3 2 4" xfId="3909" xr:uid="{00000000-0005-0000-0000-0000D80E0000}"/>
    <cellStyle name="Normal 4 11 3 3" xfId="1404" xr:uid="{00000000-0005-0000-0000-0000D90E0000}"/>
    <cellStyle name="Normal 4 11 3 3 2" xfId="4362" xr:uid="{00000000-0005-0000-0000-0000DA0E0000}"/>
    <cellStyle name="Normal 4 11 3 4" xfId="2307" xr:uid="{00000000-0005-0000-0000-0000DB0E0000}"/>
    <cellStyle name="Normal 4 11 3 4 2" xfId="5265" xr:uid="{00000000-0005-0000-0000-0000DC0E0000}"/>
    <cellStyle name="Normal 4 11 3 5" xfId="3457" xr:uid="{00000000-0005-0000-0000-0000DD0E0000}"/>
    <cellStyle name="Normal 4 11 4" xfId="724" xr:uid="{00000000-0005-0000-0000-0000DE0E0000}"/>
    <cellStyle name="Normal 4 11 4 2" xfId="1630" xr:uid="{00000000-0005-0000-0000-0000DF0E0000}"/>
    <cellStyle name="Normal 4 11 4 2 2" xfId="4588" xr:uid="{00000000-0005-0000-0000-0000E00E0000}"/>
    <cellStyle name="Normal 4 11 4 3" xfId="2533" xr:uid="{00000000-0005-0000-0000-0000E10E0000}"/>
    <cellStyle name="Normal 4 11 4 3 2" xfId="5491" xr:uid="{00000000-0005-0000-0000-0000E20E0000}"/>
    <cellStyle name="Normal 4 11 4 4" xfId="3683" xr:uid="{00000000-0005-0000-0000-0000E30E0000}"/>
    <cellStyle name="Normal 4 11 5" xfId="1178" xr:uid="{00000000-0005-0000-0000-0000E40E0000}"/>
    <cellStyle name="Normal 4 11 5 2" xfId="4136" xr:uid="{00000000-0005-0000-0000-0000E50E0000}"/>
    <cellStyle name="Normal 4 11 6" xfId="2081" xr:uid="{00000000-0005-0000-0000-0000E60E0000}"/>
    <cellStyle name="Normal 4 11 6 2" xfId="5039" xr:uid="{00000000-0005-0000-0000-0000E70E0000}"/>
    <cellStyle name="Normal 4 11 7" xfId="3231" xr:uid="{00000000-0005-0000-0000-0000E80E0000}"/>
    <cellStyle name="Normal 4 12" xfId="278" xr:uid="{00000000-0005-0000-0000-0000E90E0000}"/>
    <cellStyle name="Normal 4 12 2" xfId="392" xr:uid="{00000000-0005-0000-0000-0000EA0E0000}"/>
    <cellStyle name="Normal 4 12 2 2" xfId="621" xr:uid="{00000000-0005-0000-0000-0000EB0E0000}"/>
    <cellStyle name="Normal 4 12 2 2 2" xfId="1075" xr:uid="{00000000-0005-0000-0000-0000EC0E0000}"/>
    <cellStyle name="Normal 4 12 2 2 2 2" xfId="1981" xr:uid="{00000000-0005-0000-0000-0000ED0E0000}"/>
    <cellStyle name="Normal 4 12 2 2 2 2 2" xfId="4939" xr:uid="{00000000-0005-0000-0000-0000EE0E0000}"/>
    <cellStyle name="Normal 4 12 2 2 2 3" xfId="2884" xr:uid="{00000000-0005-0000-0000-0000EF0E0000}"/>
    <cellStyle name="Normal 4 12 2 2 2 3 2" xfId="5842" xr:uid="{00000000-0005-0000-0000-0000F00E0000}"/>
    <cellStyle name="Normal 4 12 2 2 2 4" xfId="4034" xr:uid="{00000000-0005-0000-0000-0000F10E0000}"/>
    <cellStyle name="Normal 4 12 2 2 3" xfId="1529" xr:uid="{00000000-0005-0000-0000-0000F20E0000}"/>
    <cellStyle name="Normal 4 12 2 2 3 2" xfId="4487" xr:uid="{00000000-0005-0000-0000-0000F30E0000}"/>
    <cellStyle name="Normal 4 12 2 2 4" xfId="2432" xr:uid="{00000000-0005-0000-0000-0000F40E0000}"/>
    <cellStyle name="Normal 4 12 2 2 4 2" xfId="5390" xr:uid="{00000000-0005-0000-0000-0000F50E0000}"/>
    <cellStyle name="Normal 4 12 2 2 5" xfId="3582" xr:uid="{00000000-0005-0000-0000-0000F60E0000}"/>
    <cellStyle name="Normal 4 12 2 3" xfId="849" xr:uid="{00000000-0005-0000-0000-0000F70E0000}"/>
    <cellStyle name="Normal 4 12 2 3 2" xfId="1755" xr:uid="{00000000-0005-0000-0000-0000F80E0000}"/>
    <cellStyle name="Normal 4 12 2 3 2 2" xfId="4713" xr:uid="{00000000-0005-0000-0000-0000F90E0000}"/>
    <cellStyle name="Normal 4 12 2 3 3" xfId="2658" xr:uid="{00000000-0005-0000-0000-0000FA0E0000}"/>
    <cellStyle name="Normal 4 12 2 3 3 2" xfId="5616" xr:uid="{00000000-0005-0000-0000-0000FB0E0000}"/>
    <cellStyle name="Normal 4 12 2 3 4" xfId="3808" xr:uid="{00000000-0005-0000-0000-0000FC0E0000}"/>
    <cellStyle name="Normal 4 12 2 4" xfId="1303" xr:uid="{00000000-0005-0000-0000-0000FD0E0000}"/>
    <cellStyle name="Normal 4 12 2 4 2" xfId="4261" xr:uid="{00000000-0005-0000-0000-0000FE0E0000}"/>
    <cellStyle name="Normal 4 12 2 5" xfId="2206" xr:uid="{00000000-0005-0000-0000-0000FF0E0000}"/>
    <cellStyle name="Normal 4 12 2 5 2" xfId="5164" xr:uid="{00000000-0005-0000-0000-0000000F0000}"/>
    <cellStyle name="Normal 4 12 2 6" xfId="3356" xr:uid="{00000000-0005-0000-0000-0000010F0000}"/>
    <cellStyle name="Normal 4 12 3" xfId="509" xr:uid="{00000000-0005-0000-0000-0000020F0000}"/>
    <cellStyle name="Normal 4 12 3 2" xfId="963" xr:uid="{00000000-0005-0000-0000-0000030F0000}"/>
    <cellStyle name="Normal 4 12 3 2 2" xfId="1869" xr:uid="{00000000-0005-0000-0000-0000040F0000}"/>
    <cellStyle name="Normal 4 12 3 2 2 2" xfId="4827" xr:uid="{00000000-0005-0000-0000-0000050F0000}"/>
    <cellStyle name="Normal 4 12 3 2 3" xfId="2772" xr:uid="{00000000-0005-0000-0000-0000060F0000}"/>
    <cellStyle name="Normal 4 12 3 2 3 2" xfId="5730" xr:uid="{00000000-0005-0000-0000-0000070F0000}"/>
    <cellStyle name="Normal 4 12 3 2 4" xfId="3922" xr:uid="{00000000-0005-0000-0000-0000080F0000}"/>
    <cellStyle name="Normal 4 12 3 3" xfId="1417" xr:uid="{00000000-0005-0000-0000-0000090F0000}"/>
    <cellStyle name="Normal 4 12 3 3 2" xfId="4375" xr:uid="{00000000-0005-0000-0000-00000A0F0000}"/>
    <cellStyle name="Normal 4 12 3 4" xfId="2320" xr:uid="{00000000-0005-0000-0000-00000B0F0000}"/>
    <cellStyle name="Normal 4 12 3 4 2" xfId="5278" xr:uid="{00000000-0005-0000-0000-00000C0F0000}"/>
    <cellStyle name="Normal 4 12 3 5" xfId="3470" xr:uid="{00000000-0005-0000-0000-00000D0F0000}"/>
    <cellStyle name="Normal 4 12 4" xfId="737" xr:uid="{00000000-0005-0000-0000-00000E0F0000}"/>
    <cellStyle name="Normal 4 12 4 2" xfId="1643" xr:uid="{00000000-0005-0000-0000-00000F0F0000}"/>
    <cellStyle name="Normal 4 12 4 2 2" xfId="4601" xr:uid="{00000000-0005-0000-0000-0000100F0000}"/>
    <cellStyle name="Normal 4 12 4 3" xfId="2546" xr:uid="{00000000-0005-0000-0000-0000110F0000}"/>
    <cellStyle name="Normal 4 12 4 3 2" xfId="5504" xr:uid="{00000000-0005-0000-0000-0000120F0000}"/>
    <cellStyle name="Normal 4 12 4 4" xfId="3696" xr:uid="{00000000-0005-0000-0000-0000130F0000}"/>
    <cellStyle name="Normal 4 12 5" xfId="1191" xr:uid="{00000000-0005-0000-0000-0000140F0000}"/>
    <cellStyle name="Normal 4 12 5 2" xfId="4149" xr:uid="{00000000-0005-0000-0000-0000150F0000}"/>
    <cellStyle name="Normal 4 12 6" xfId="2094" xr:uid="{00000000-0005-0000-0000-0000160F0000}"/>
    <cellStyle name="Normal 4 12 6 2" xfId="5052" xr:uid="{00000000-0005-0000-0000-0000170F0000}"/>
    <cellStyle name="Normal 4 12 7" xfId="3244" xr:uid="{00000000-0005-0000-0000-0000180F0000}"/>
    <cellStyle name="Normal 4 13" xfId="283" xr:uid="{00000000-0005-0000-0000-0000190F0000}"/>
    <cellStyle name="Normal 4 13 2" xfId="397" xr:uid="{00000000-0005-0000-0000-00001A0F0000}"/>
    <cellStyle name="Normal 4 13 2 2" xfId="626" xr:uid="{00000000-0005-0000-0000-00001B0F0000}"/>
    <cellStyle name="Normal 4 13 2 2 2" xfId="1080" xr:uid="{00000000-0005-0000-0000-00001C0F0000}"/>
    <cellStyle name="Normal 4 13 2 2 2 2" xfId="1986" xr:uid="{00000000-0005-0000-0000-00001D0F0000}"/>
    <cellStyle name="Normal 4 13 2 2 2 2 2" xfId="4944" xr:uid="{00000000-0005-0000-0000-00001E0F0000}"/>
    <cellStyle name="Normal 4 13 2 2 2 3" xfId="2889" xr:uid="{00000000-0005-0000-0000-00001F0F0000}"/>
    <cellStyle name="Normal 4 13 2 2 2 3 2" xfId="5847" xr:uid="{00000000-0005-0000-0000-0000200F0000}"/>
    <cellStyle name="Normal 4 13 2 2 2 4" xfId="4039" xr:uid="{00000000-0005-0000-0000-0000210F0000}"/>
    <cellStyle name="Normal 4 13 2 2 3" xfId="1534" xr:uid="{00000000-0005-0000-0000-0000220F0000}"/>
    <cellStyle name="Normal 4 13 2 2 3 2" xfId="4492" xr:uid="{00000000-0005-0000-0000-0000230F0000}"/>
    <cellStyle name="Normal 4 13 2 2 4" xfId="2437" xr:uid="{00000000-0005-0000-0000-0000240F0000}"/>
    <cellStyle name="Normal 4 13 2 2 4 2" xfId="5395" xr:uid="{00000000-0005-0000-0000-0000250F0000}"/>
    <cellStyle name="Normal 4 13 2 2 5" xfId="3587" xr:uid="{00000000-0005-0000-0000-0000260F0000}"/>
    <cellStyle name="Normal 4 13 2 3" xfId="854" xr:uid="{00000000-0005-0000-0000-0000270F0000}"/>
    <cellStyle name="Normal 4 13 2 3 2" xfId="1760" xr:uid="{00000000-0005-0000-0000-0000280F0000}"/>
    <cellStyle name="Normal 4 13 2 3 2 2" xfId="4718" xr:uid="{00000000-0005-0000-0000-0000290F0000}"/>
    <cellStyle name="Normal 4 13 2 3 3" xfId="2663" xr:uid="{00000000-0005-0000-0000-00002A0F0000}"/>
    <cellStyle name="Normal 4 13 2 3 3 2" xfId="5621" xr:uid="{00000000-0005-0000-0000-00002B0F0000}"/>
    <cellStyle name="Normal 4 13 2 3 4" xfId="3813" xr:uid="{00000000-0005-0000-0000-00002C0F0000}"/>
    <cellStyle name="Normal 4 13 2 4" xfId="1308" xr:uid="{00000000-0005-0000-0000-00002D0F0000}"/>
    <cellStyle name="Normal 4 13 2 4 2" xfId="4266" xr:uid="{00000000-0005-0000-0000-00002E0F0000}"/>
    <cellStyle name="Normal 4 13 2 5" xfId="2211" xr:uid="{00000000-0005-0000-0000-00002F0F0000}"/>
    <cellStyle name="Normal 4 13 2 5 2" xfId="5169" xr:uid="{00000000-0005-0000-0000-0000300F0000}"/>
    <cellStyle name="Normal 4 13 2 6" xfId="3361" xr:uid="{00000000-0005-0000-0000-0000310F0000}"/>
    <cellStyle name="Normal 4 13 3" xfId="514" xr:uid="{00000000-0005-0000-0000-0000320F0000}"/>
    <cellStyle name="Normal 4 13 3 2" xfId="968" xr:uid="{00000000-0005-0000-0000-0000330F0000}"/>
    <cellStyle name="Normal 4 13 3 2 2" xfId="1874" xr:uid="{00000000-0005-0000-0000-0000340F0000}"/>
    <cellStyle name="Normal 4 13 3 2 2 2" xfId="4832" xr:uid="{00000000-0005-0000-0000-0000350F0000}"/>
    <cellStyle name="Normal 4 13 3 2 3" xfId="2777" xr:uid="{00000000-0005-0000-0000-0000360F0000}"/>
    <cellStyle name="Normal 4 13 3 2 3 2" xfId="5735" xr:uid="{00000000-0005-0000-0000-0000370F0000}"/>
    <cellStyle name="Normal 4 13 3 2 4" xfId="3927" xr:uid="{00000000-0005-0000-0000-0000380F0000}"/>
    <cellStyle name="Normal 4 13 3 3" xfId="1422" xr:uid="{00000000-0005-0000-0000-0000390F0000}"/>
    <cellStyle name="Normal 4 13 3 3 2" xfId="4380" xr:uid="{00000000-0005-0000-0000-00003A0F0000}"/>
    <cellStyle name="Normal 4 13 3 4" xfId="2325" xr:uid="{00000000-0005-0000-0000-00003B0F0000}"/>
    <cellStyle name="Normal 4 13 3 4 2" xfId="5283" xr:uid="{00000000-0005-0000-0000-00003C0F0000}"/>
    <cellStyle name="Normal 4 13 3 5" xfId="3475" xr:uid="{00000000-0005-0000-0000-00003D0F0000}"/>
    <cellStyle name="Normal 4 13 4" xfId="742" xr:uid="{00000000-0005-0000-0000-00003E0F0000}"/>
    <cellStyle name="Normal 4 13 4 2" xfId="1648" xr:uid="{00000000-0005-0000-0000-00003F0F0000}"/>
    <cellStyle name="Normal 4 13 4 2 2" xfId="4606" xr:uid="{00000000-0005-0000-0000-0000400F0000}"/>
    <cellStyle name="Normal 4 13 4 3" xfId="2551" xr:uid="{00000000-0005-0000-0000-0000410F0000}"/>
    <cellStyle name="Normal 4 13 4 3 2" xfId="5509" xr:uid="{00000000-0005-0000-0000-0000420F0000}"/>
    <cellStyle name="Normal 4 13 4 4" xfId="3701" xr:uid="{00000000-0005-0000-0000-0000430F0000}"/>
    <cellStyle name="Normal 4 13 5" xfId="1196" xr:uid="{00000000-0005-0000-0000-0000440F0000}"/>
    <cellStyle name="Normal 4 13 5 2" xfId="4154" xr:uid="{00000000-0005-0000-0000-0000450F0000}"/>
    <cellStyle name="Normal 4 13 6" xfId="2099" xr:uid="{00000000-0005-0000-0000-0000460F0000}"/>
    <cellStyle name="Normal 4 13 6 2" xfId="5057" xr:uid="{00000000-0005-0000-0000-0000470F0000}"/>
    <cellStyle name="Normal 4 13 7" xfId="3249" xr:uid="{00000000-0005-0000-0000-0000480F0000}"/>
    <cellStyle name="Normal 4 14" xfId="293" xr:uid="{00000000-0005-0000-0000-0000490F0000}"/>
    <cellStyle name="Normal 4 14 2" xfId="407" xr:uid="{00000000-0005-0000-0000-00004A0F0000}"/>
    <cellStyle name="Normal 4 14 2 2" xfId="636" xr:uid="{00000000-0005-0000-0000-00004B0F0000}"/>
    <cellStyle name="Normal 4 14 2 2 2" xfId="1090" xr:uid="{00000000-0005-0000-0000-00004C0F0000}"/>
    <cellStyle name="Normal 4 14 2 2 2 2" xfId="1996" xr:uid="{00000000-0005-0000-0000-00004D0F0000}"/>
    <cellStyle name="Normal 4 14 2 2 2 2 2" xfId="4954" xr:uid="{00000000-0005-0000-0000-00004E0F0000}"/>
    <cellStyle name="Normal 4 14 2 2 2 3" xfId="2899" xr:uid="{00000000-0005-0000-0000-00004F0F0000}"/>
    <cellStyle name="Normal 4 14 2 2 2 3 2" xfId="5857" xr:uid="{00000000-0005-0000-0000-0000500F0000}"/>
    <cellStyle name="Normal 4 14 2 2 2 4" xfId="4049" xr:uid="{00000000-0005-0000-0000-0000510F0000}"/>
    <cellStyle name="Normal 4 14 2 2 3" xfId="1544" xr:uid="{00000000-0005-0000-0000-0000520F0000}"/>
    <cellStyle name="Normal 4 14 2 2 3 2" xfId="4502" xr:uid="{00000000-0005-0000-0000-0000530F0000}"/>
    <cellStyle name="Normal 4 14 2 2 4" xfId="2447" xr:uid="{00000000-0005-0000-0000-0000540F0000}"/>
    <cellStyle name="Normal 4 14 2 2 4 2" xfId="5405" xr:uid="{00000000-0005-0000-0000-0000550F0000}"/>
    <cellStyle name="Normal 4 14 2 2 5" xfId="3597" xr:uid="{00000000-0005-0000-0000-0000560F0000}"/>
    <cellStyle name="Normal 4 14 2 3" xfId="864" xr:uid="{00000000-0005-0000-0000-0000570F0000}"/>
    <cellStyle name="Normal 4 14 2 3 2" xfId="1770" xr:uid="{00000000-0005-0000-0000-0000580F0000}"/>
    <cellStyle name="Normal 4 14 2 3 2 2" xfId="4728" xr:uid="{00000000-0005-0000-0000-0000590F0000}"/>
    <cellStyle name="Normal 4 14 2 3 3" xfId="2673" xr:uid="{00000000-0005-0000-0000-00005A0F0000}"/>
    <cellStyle name="Normal 4 14 2 3 3 2" xfId="5631" xr:uid="{00000000-0005-0000-0000-00005B0F0000}"/>
    <cellStyle name="Normal 4 14 2 3 4" xfId="3823" xr:uid="{00000000-0005-0000-0000-00005C0F0000}"/>
    <cellStyle name="Normal 4 14 2 4" xfId="1318" xr:uid="{00000000-0005-0000-0000-00005D0F0000}"/>
    <cellStyle name="Normal 4 14 2 4 2" xfId="4276" xr:uid="{00000000-0005-0000-0000-00005E0F0000}"/>
    <cellStyle name="Normal 4 14 2 5" xfId="2221" xr:uid="{00000000-0005-0000-0000-00005F0F0000}"/>
    <cellStyle name="Normal 4 14 2 5 2" xfId="5179" xr:uid="{00000000-0005-0000-0000-0000600F0000}"/>
    <cellStyle name="Normal 4 14 2 6" xfId="3371" xr:uid="{00000000-0005-0000-0000-0000610F0000}"/>
    <cellStyle name="Normal 4 14 3" xfId="524" xr:uid="{00000000-0005-0000-0000-0000620F0000}"/>
    <cellStyle name="Normal 4 14 3 2" xfId="978" xr:uid="{00000000-0005-0000-0000-0000630F0000}"/>
    <cellStyle name="Normal 4 14 3 2 2" xfId="1884" xr:uid="{00000000-0005-0000-0000-0000640F0000}"/>
    <cellStyle name="Normal 4 14 3 2 2 2" xfId="4842" xr:uid="{00000000-0005-0000-0000-0000650F0000}"/>
    <cellStyle name="Normal 4 14 3 2 3" xfId="2787" xr:uid="{00000000-0005-0000-0000-0000660F0000}"/>
    <cellStyle name="Normal 4 14 3 2 3 2" xfId="5745" xr:uid="{00000000-0005-0000-0000-0000670F0000}"/>
    <cellStyle name="Normal 4 14 3 2 4" xfId="3937" xr:uid="{00000000-0005-0000-0000-0000680F0000}"/>
    <cellStyle name="Normal 4 14 3 3" xfId="1432" xr:uid="{00000000-0005-0000-0000-0000690F0000}"/>
    <cellStyle name="Normal 4 14 3 3 2" xfId="4390" xr:uid="{00000000-0005-0000-0000-00006A0F0000}"/>
    <cellStyle name="Normal 4 14 3 4" xfId="2335" xr:uid="{00000000-0005-0000-0000-00006B0F0000}"/>
    <cellStyle name="Normal 4 14 3 4 2" xfId="5293" xr:uid="{00000000-0005-0000-0000-00006C0F0000}"/>
    <cellStyle name="Normal 4 14 3 5" xfId="3485" xr:uid="{00000000-0005-0000-0000-00006D0F0000}"/>
    <cellStyle name="Normal 4 14 4" xfId="752" xr:uid="{00000000-0005-0000-0000-00006E0F0000}"/>
    <cellStyle name="Normal 4 14 4 2" xfId="1658" xr:uid="{00000000-0005-0000-0000-00006F0F0000}"/>
    <cellStyle name="Normal 4 14 4 2 2" xfId="4616" xr:uid="{00000000-0005-0000-0000-0000700F0000}"/>
    <cellStyle name="Normal 4 14 4 3" xfId="2561" xr:uid="{00000000-0005-0000-0000-0000710F0000}"/>
    <cellStyle name="Normal 4 14 4 3 2" xfId="5519" xr:uid="{00000000-0005-0000-0000-0000720F0000}"/>
    <cellStyle name="Normal 4 14 4 4" xfId="3711" xr:uid="{00000000-0005-0000-0000-0000730F0000}"/>
    <cellStyle name="Normal 4 14 5" xfId="1206" xr:uid="{00000000-0005-0000-0000-0000740F0000}"/>
    <cellStyle name="Normal 4 14 5 2" xfId="4164" xr:uid="{00000000-0005-0000-0000-0000750F0000}"/>
    <cellStyle name="Normal 4 14 6" xfId="2109" xr:uid="{00000000-0005-0000-0000-0000760F0000}"/>
    <cellStyle name="Normal 4 14 6 2" xfId="5067" xr:uid="{00000000-0005-0000-0000-0000770F0000}"/>
    <cellStyle name="Normal 4 14 7" xfId="3259" xr:uid="{00000000-0005-0000-0000-0000780F0000}"/>
    <cellStyle name="Normal 4 15" xfId="301" xr:uid="{00000000-0005-0000-0000-0000790F0000}"/>
    <cellStyle name="Normal 4 15 2" xfId="531" xr:uid="{00000000-0005-0000-0000-00007A0F0000}"/>
    <cellStyle name="Normal 4 15 2 2" xfId="985" xr:uid="{00000000-0005-0000-0000-00007B0F0000}"/>
    <cellStyle name="Normal 4 15 2 2 2" xfId="1891" xr:uid="{00000000-0005-0000-0000-00007C0F0000}"/>
    <cellStyle name="Normal 4 15 2 2 2 2" xfId="4849" xr:uid="{00000000-0005-0000-0000-00007D0F0000}"/>
    <cellStyle name="Normal 4 15 2 2 3" xfId="2794" xr:uid="{00000000-0005-0000-0000-00007E0F0000}"/>
    <cellStyle name="Normal 4 15 2 2 3 2" xfId="5752" xr:uid="{00000000-0005-0000-0000-00007F0F0000}"/>
    <cellStyle name="Normal 4 15 2 2 4" xfId="3944" xr:uid="{00000000-0005-0000-0000-0000800F0000}"/>
    <cellStyle name="Normal 4 15 2 3" xfId="1439" xr:uid="{00000000-0005-0000-0000-0000810F0000}"/>
    <cellStyle name="Normal 4 15 2 3 2" xfId="4397" xr:uid="{00000000-0005-0000-0000-0000820F0000}"/>
    <cellStyle name="Normal 4 15 2 4" xfId="2342" xr:uid="{00000000-0005-0000-0000-0000830F0000}"/>
    <cellStyle name="Normal 4 15 2 4 2" xfId="5300" xr:uid="{00000000-0005-0000-0000-0000840F0000}"/>
    <cellStyle name="Normal 4 15 2 5" xfId="3492" xr:uid="{00000000-0005-0000-0000-0000850F0000}"/>
    <cellStyle name="Normal 4 15 3" xfId="759" xr:uid="{00000000-0005-0000-0000-0000860F0000}"/>
    <cellStyle name="Normal 4 15 3 2" xfId="1665" xr:uid="{00000000-0005-0000-0000-0000870F0000}"/>
    <cellStyle name="Normal 4 15 3 2 2" xfId="4623" xr:uid="{00000000-0005-0000-0000-0000880F0000}"/>
    <cellStyle name="Normal 4 15 3 3" xfId="2568" xr:uid="{00000000-0005-0000-0000-0000890F0000}"/>
    <cellStyle name="Normal 4 15 3 3 2" xfId="5526" xr:uid="{00000000-0005-0000-0000-00008A0F0000}"/>
    <cellStyle name="Normal 4 15 3 4" xfId="3718" xr:uid="{00000000-0005-0000-0000-00008B0F0000}"/>
    <cellStyle name="Normal 4 15 4" xfId="1213" xr:uid="{00000000-0005-0000-0000-00008C0F0000}"/>
    <cellStyle name="Normal 4 15 4 2" xfId="4171" xr:uid="{00000000-0005-0000-0000-00008D0F0000}"/>
    <cellStyle name="Normal 4 15 5" xfId="2116" xr:uid="{00000000-0005-0000-0000-00008E0F0000}"/>
    <cellStyle name="Normal 4 15 5 2" xfId="5074" xr:uid="{00000000-0005-0000-0000-00008F0F0000}"/>
    <cellStyle name="Normal 4 15 6" xfId="3266" xr:uid="{00000000-0005-0000-0000-0000900F0000}"/>
    <cellStyle name="Normal 4 16" xfId="418" xr:uid="{00000000-0005-0000-0000-0000910F0000}"/>
    <cellStyle name="Normal 4 16 2" xfId="873" xr:uid="{00000000-0005-0000-0000-0000920F0000}"/>
    <cellStyle name="Normal 4 16 2 2" xfId="1779" xr:uid="{00000000-0005-0000-0000-0000930F0000}"/>
    <cellStyle name="Normal 4 16 2 2 2" xfId="4737" xr:uid="{00000000-0005-0000-0000-0000940F0000}"/>
    <cellStyle name="Normal 4 16 2 3" xfId="2682" xr:uid="{00000000-0005-0000-0000-0000950F0000}"/>
    <cellStyle name="Normal 4 16 2 3 2" xfId="5640" xr:uid="{00000000-0005-0000-0000-0000960F0000}"/>
    <cellStyle name="Normal 4 16 2 4" xfId="3832" xr:uid="{00000000-0005-0000-0000-0000970F0000}"/>
    <cellStyle name="Normal 4 16 3" xfId="1327" xr:uid="{00000000-0005-0000-0000-0000980F0000}"/>
    <cellStyle name="Normal 4 16 3 2" xfId="4285" xr:uid="{00000000-0005-0000-0000-0000990F0000}"/>
    <cellStyle name="Normal 4 16 4" xfId="2230" xr:uid="{00000000-0005-0000-0000-00009A0F0000}"/>
    <cellStyle name="Normal 4 16 4 2" xfId="5188" xr:uid="{00000000-0005-0000-0000-00009B0F0000}"/>
    <cellStyle name="Normal 4 16 5" xfId="3380" xr:uid="{00000000-0005-0000-0000-00009C0F0000}"/>
    <cellStyle name="Normal 4 17" xfId="646" xr:uid="{00000000-0005-0000-0000-00009D0F0000}"/>
    <cellStyle name="Normal 4 17 2" xfId="1553" xr:uid="{00000000-0005-0000-0000-00009E0F0000}"/>
    <cellStyle name="Normal 4 17 2 2" xfId="4511" xr:uid="{00000000-0005-0000-0000-00009F0F0000}"/>
    <cellStyle name="Normal 4 17 3" xfId="2456" xr:uid="{00000000-0005-0000-0000-0000A00F0000}"/>
    <cellStyle name="Normal 4 17 3 2" xfId="5414" xr:uid="{00000000-0005-0000-0000-0000A10F0000}"/>
    <cellStyle name="Normal 4 17 4" xfId="3606" xr:uid="{00000000-0005-0000-0000-0000A20F0000}"/>
    <cellStyle name="Normal 4 18" xfId="1100" xr:uid="{00000000-0005-0000-0000-0000A30F0000}"/>
    <cellStyle name="Normal 4 18 2" xfId="4059" xr:uid="{00000000-0005-0000-0000-0000A40F0000}"/>
    <cellStyle name="Normal 4 19" xfId="2004" xr:uid="{00000000-0005-0000-0000-0000A50F0000}"/>
    <cellStyle name="Normal 4 19 2" xfId="4962" xr:uid="{00000000-0005-0000-0000-0000A60F0000}"/>
    <cellStyle name="Normal 4 2" xfId="112" xr:uid="{00000000-0005-0000-0000-0000A70F0000}"/>
    <cellStyle name="Normal 4 2 2" xfId="202" xr:uid="{00000000-0005-0000-0000-0000A80F0000}"/>
    <cellStyle name="Normal 4 2 2 2" xfId="343" xr:uid="{00000000-0005-0000-0000-0000A90F0000}"/>
    <cellStyle name="Normal 4 2 2 2 2" xfId="572" xr:uid="{00000000-0005-0000-0000-0000AA0F0000}"/>
    <cellStyle name="Normal 4 2 2 2 2 2" xfId="1026" xr:uid="{00000000-0005-0000-0000-0000AB0F0000}"/>
    <cellStyle name="Normal 4 2 2 2 2 2 2" xfId="1932" xr:uid="{00000000-0005-0000-0000-0000AC0F0000}"/>
    <cellStyle name="Normal 4 2 2 2 2 2 2 2" xfId="4890" xr:uid="{00000000-0005-0000-0000-0000AD0F0000}"/>
    <cellStyle name="Normal 4 2 2 2 2 2 3" xfId="2835" xr:uid="{00000000-0005-0000-0000-0000AE0F0000}"/>
    <cellStyle name="Normal 4 2 2 2 2 2 3 2" xfId="5793" xr:uid="{00000000-0005-0000-0000-0000AF0F0000}"/>
    <cellStyle name="Normal 4 2 2 2 2 2 4" xfId="3985" xr:uid="{00000000-0005-0000-0000-0000B00F0000}"/>
    <cellStyle name="Normal 4 2 2 2 2 3" xfId="1480" xr:uid="{00000000-0005-0000-0000-0000B10F0000}"/>
    <cellStyle name="Normal 4 2 2 2 2 3 2" xfId="4438" xr:uid="{00000000-0005-0000-0000-0000B20F0000}"/>
    <cellStyle name="Normal 4 2 2 2 2 4" xfId="2383" xr:uid="{00000000-0005-0000-0000-0000B30F0000}"/>
    <cellStyle name="Normal 4 2 2 2 2 4 2" xfId="5341" xr:uid="{00000000-0005-0000-0000-0000B40F0000}"/>
    <cellStyle name="Normal 4 2 2 2 2 5" xfId="3533" xr:uid="{00000000-0005-0000-0000-0000B50F0000}"/>
    <cellStyle name="Normal 4 2 2 2 3" xfId="800" xr:uid="{00000000-0005-0000-0000-0000B60F0000}"/>
    <cellStyle name="Normal 4 2 2 2 3 2" xfId="1706" xr:uid="{00000000-0005-0000-0000-0000B70F0000}"/>
    <cellStyle name="Normal 4 2 2 2 3 2 2" xfId="4664" xr:uid="{00000000-0005-0000-0000-0000B80F0000}"/>
    <cellStyle name="Normal 4 2 2 2 3 3" xfId="2609" xr:uid="{00000000-0005-0000-0000-0000B90F0000}"/>
    <cellStyle name="Normal 4 2 2 2 3 3 2" xfId="5567" xr:uid="{00000000-0005-0000-0000-0000BA0F0000}"/>
    <cellStyle name="Normal 4 2 2 2 3 4" xfId="3759" xr:uid="{00000000-0005-0000-0000-0000BB0F0000}"/>
    <cellStyle name="Normal 4 2 2 2 4" xfId="1254" xr:uid="{00000000-0005-0000-0000-0000BC0F0000}"/>
    <cellStyle name="Normal 4 2 2 2 4 2" xfId="4212" xr:uid="{00000000-0005-0000-0000-0000BD0F0000}"/>
    <cellStyle name="Normal 4 2 2 2 5" xfId="2157" xr:uid="{00000000-0005-0000-0000-0000BE0F0000}"/>
    <cellStyle name="Normal 4 2 2 2 5 2" xfId="5115" xr:uid="{00000000-0005-0000-0000-0000BF0F0000}"/>
    <cellStyle name="Normal 4 2 2 2 6" xfId="3307" xr:uid="{00000000-0005-0000-0000-0000C00F0000}"/>
    <cellStyle name="Normal 4 2 2 3" xfId="460" xr:uid="{00000000-0005-0000-0000-0000C10F0000}"/>
    <cellStyle name="Normal 4 2 2 3 2" xfId="914" xr:uid="{00000000-0005-0000-0000-0000C20F0000}"/>
    <cellStyle name="Normal 4 2 2 3 2 2" xfId="1820" xr:uid="{00000000-0005-0000-0000-0000C30F0000}"/>
    <cellStyle name="Normal 4 2 2 3 2 2 2" xfId="4778" xr:uid="{00000000-0005-0000-0000-0000C40F0000}"/>
    <cellStyle name="Normal 4 2 2 3 2 3" xfId="2723" xr:uid="{00000000-0005-0000-0000-0000C50F0000}"/>
    <cellStyle name="Normal 4 2 2 3 2 3 2" xfId="5681" xr:uid="{00000000-0005-0000-0000-0000C60F0000}"/>
    <cellStyle name="Normal 4 2 2 3 2 4" xfId="3873" xr:uid="{00000000-0005-0000-0000-0000C70F0000}"/>
    <cellStyle name="Normal 4 2 2 3 3" xfId="1368" xr:uid="{00000000-0005-0000-0000-0000C80F0000}"/>
    <cellStyle name="Normal 4 2 2 3 3 2" xfId="4326" xr:uid="{00000000-0005-0000-0000-0000C90F0000}"/>
    <cellStyle name="Normal 4 2 2 3 4" xfId="2271" xr:uid="{00000000-0005-0000-0000-0000CA0F0000}"/>
    <cellStyle name="Normal 4 2 2 3 4 2" xfId="5229" xr:uid="{00000000-0005-0000-0000-0000CB0F0000}"/>
    <cellStyle name="Normal 4 2 2 3 5" xfId="3421" xr:uid="{00000000-0005-0000-0000-0000CC0F0000}"/>
    <cellStyle name="Normal 4 2 2 4" xfId="688" xr:uid="{00000000-0005-0000-0000-0000CD0F0000}"/>
    <cellStyle name="Normal 4 2 2 4 2" xfId="1594" xr:uid="{00000000-0005-0000-0000-0000CE0F0000}"/>
    <cellStyle name="Normal 4 2 2 4 2 2" xfId="4552" xr:uid="{00000000-0005-0000-0000-0000CF0F0000}"/>
    <cellStyle name="Normal 4 2 2 4 3" xfId="2497" xr:uid="{00000000-0005-0000-0000-0000D00F0000}"/>
    <cellStyle name="Normal 4 2 2 4 3 2" xfId="5455" xr:uid="{00000000-0005-0000-0000-0000D10F0000}"/>
    <cellStyle name="Normal 4 2 2 4 4" xfId="3647" xr:uid="{00000000-0005-0000-0000-0000D20F0000}"/>
    <cellStyle name="Normal 4 2 2 5" xfId="1142" xr:uid="{00000000-0005-0000-0000-0000D30F0000}"/>
    <cellStyle name="Normal 4 2 2 5 2" xfId="4100" xr:uid="{00000000-0005-0000-0000-0000D40F0000}"/>
    <cellStyle name="Normal 4 2 2 6" xfId="2045" xr:uid="{00000000-0005-0000-0000-0000D50F0000}"/>
    <cellStyle name="Normal 4 2 2 6 2" xfId="5003" xr:uid="{00000000-0005-0000-0000-0000D60F0000}"/>
    <cellStyle name="Normal 4 2 2 7" xfId="3193" xr:uid="{00000000-0005-0000-0000-0000D70F0000}"/>
    <cellStyle name="Normal 4 2 3" xfId="306" xr:uid="{00000000-0005-0000-0000-0000D80F0000}"/>
    <cellStyle name="Normal 4 2 3 2" xfId="535" xr:uid="{00000000-0005-0000-0000-0000D90F0000}"/>
    <cellStyle name="Normal 4 2 3 2 2" xfId="989" xr:uid="{00000000-0005-0000-0000-0000DA0F0000}"/>
    <cellStyle name="Normal 4 2 3 2 2 2" xfId="1895" xr:uid="{00000000-0005-0000-0000-0000DB0F0000}"/>
    <cellStyle name="Normal 4 2 3 2 2 2 2" xfId="4853" xr:uid="{00000000-0005-0000-0000-0000DC0F0000}"/>
    <cellStyle name="Normal 4 2 3 2 2 3" xfId="2798" xr:uid="{00000000-0005-0000-0000-0000DD0F0000}"/>
    <cellStyle name="Normal 4 2 3 2 2 3 2" xfId="5756" xr:uid="{00000000-0005-0000-0000-0000DE0F0000}"/>
    <cellStyle name="Normal 4 2 3 2 2 4" xfId="3948" xr:uid="{00000000-0005-0000-0000-0000DF0F0000}"/>
    <cellStyle name="Normal 4 2 3 2 3" xfId="1443" xr:uid="{00000000-0005-0000-0000-0000E00F0000}"/>
    <cellStyle name="Normal 4 2 3 2 3 2" xfId="4401" xr:uid="{00000000-0005-0000-0000-0000E10F0000}"/>
    <cellStyle name="Normal 4 2 3 2 4" xfId="2346" xr:uid="{00000000-0005-0000-0000-0000E20F0000}"/>
    <cellStyle name="Normal 4 2 3 2 4 2" xfId="5304" xr:uid="{00000000-0005-0000-0000-0000E30F0000}"/>
    <cellStyle name="Normal 4 2 3 2 5" xfId="3496" xr:uid="{00000000-0005-0000-0000-0000E40F0000}"/>
    <cellStyle name="Normal 4 2 3 3" xfId="763" xr:uid="{00000000-0005-0000-0000-0000E50F0000}"/>
    <cellStyle name="Normal 4 2 3 3 2" xfId="1669" xr:uid="{00000000-0005-0000-0000-0000E60F0000}"/>
    <cellStyle name="Normal 4 2 3 3 2 2" xfId="4627" xr:uid="{00000000-0005-0000-0000-0000E70F0000}"/>
    <cellStyle name="Normal 4 2 3 3 3" xfId="2572" xr:uid="{00000000-0005-0000-0000-0000E80F0000}"/>
    <cellStyle name="Normal 4 2 3 3 3 2" xfId="5530" xr:uid="{00000000-0005-0000-0000-0000E90F0000}"/>
    <cellStyle name="Normal 4 2 3 3 4" xfId="3722" xr:uid="{00000000-0005-0000-0000-0000EA0F0000}"/>
    <cellStyle name="Normal 4 2 3 4" xfId="1217" xr:uid="{00000000-0005-0000-0000-0000EB0F0000}"/>
    <cellStyle name="Normal 4 2 3 4 2" xfId="4175" xr:uid="{00000000-0005-0000-0000-0000EC0F0000}"/>
    <cellStyle name="Normal 4 2 3 5" xfId="2120" xr:uid="{00000000-0005-0000-0000-0000ED0F0000}"/>
    <cellStyle name="Normal 4 2 3 5 2" xfId="5078" xr:uid="{00000000-0005-0000-0000-0000EE0F0000}"/>
    <cellStyle name="Normal 4 2 3 6" xfId="3270" xr:uid="{00000000-0005-0000-0000-0000EF0F0000}"/>
    <cellStyle name="Normal 4 2 4" xfId="423" xr:uid="{00000000-0005-0000-0000-0000F00F0000}"/>
    <cellStyle name="Normal 4 2 4 2" xfId="877" xr:uid="{00000000-0005-0000-0000-0000F10F0000}"/>
    <cellStyle name="Normal 4 2 4 2 2" xfId="1783" xr:uid="{00000000-0005-0000-0000-0000F20F0000}"/>
    <cellStyle name="Normal 4 2 4 2 2 2" xfId="4741" xr:uid="{00000000-0005-0000-0000-0000F30F0000}"/>
    <cellStyle name="Normal 4 2 4 2 3" xfId="2686" xr:uid="{00000000-0005-0000-0000-0000F40F0000}"/>
    <cellStyle name="Normal 4 2 4 2 3 2" xfId="5644" xr:uid="{00000000-0005-0000-0000-0000F50F0000}"/>
    <cellStyle name="Normal 4 2 4 2 4" xfId="3836" xr:uid="{00000000-0005-0000-0000-0000F60F0000}"/>
    <cellStyle name="Normal 4 2 4 3" xfId="1331" xr:uid="{00000000-0005-0000-0000-0000F70F0000}"/>
    <cellStyle name="Normal 4 2 4 3 2" xfId="4289" xr:uid="{00000000-0005-0000-0000-0000F80F0000}"/>
    <cellStyle name="Normal 4 2 4 4" xfId="2234" xr:uid="{00000000-0005-0000-0000-0000F90F0000}"/>
    <cellStyle name="Normal 4 2 4 4 2" xfId="5192" xr:uid="{00000000-0005-0000-0000-0000FA0F0000}"/>
    <cellStyle name="Normal 4 2 4 5" xfId="3384" xr:uid="{00000000-0005-0000-0000-0000FB0F0000}"/>
    <cellStyle name="Normal 4 2 5" xfId="651" xr:uid="{00000000-0005-0000-0000-0000FC0F0000}"/>
    <cellStyle name="Normal 4 2 5 2" xfId="1557" xr:uid="{00000000-0005-0000-0000-0000FD0F0000}"/>
    <cellStyle name="Normal 4 2 5 2 2" xfId="4515" xr:uid="{00000000-0005-0000-0000-0000FE0F0000}"/>
    <cellStyle name="Normal 4 2 5 3" xfId="2460" xr:uid="{00000000-0005-0000-0000-0000FF0F0000}"/>
    <cellStyle name="Normal 4 2 5 3 2" xfId="5418" xr:uid="{00000000-0005-0000-0000-000000100000}"/>
    <cellStyle name="Normal 4 2 5 4" xfId="3610" xr:uid="{00000000-0005-0000-0000-000001100000}"/>
    <cellStyle name="Normal 4 2 6" xfId="1105" xr:uid="{00000000-0005-0000-0000-000002100000}"/>
    <cellStyle name="Normal 4 2 6 2" xfId="4063" xr:uid="{00000000-0005-0000-0000-000003100000}"/>
    <cellStyle name="Normal 4 2 7" xfId="2008" xr:uid="{00000000-0005-0000-0000-000004100000}"/>
    <cellStyle name="Normal 4 2 7 2" xfId="4966" xr:uid="{00000000-0005-0000-0000-000005100000}"/>
    <cellStyle name="Normal 4 2 8" xfId="3151" xr:uid="{00000000-0005-0000-0000-000006100000}"/>
    <cellStyle name="Normal 4 20" xfId="2944" xr:uid="{00000000-0005-0000-0000-000007100000}"/>
    <cellStyle name="Normal 4 20 2" xfId="5898" xr:uid="{00000000-0005-0000-0000-000008100000}"/>
    <cellStyle name="Normal 4 21" xfId="3147" xr:uid="{00000000-0005-0000-0000-000009100000}"/>
    <cellStyle name="Normal 4 3" xfId="137" xr:uid="{00000000-0005-0000-0000-00000A100000}"/>
    <cellStyle name="Normal 4 3 2" xfId="216" xr:uid="{00000000-0005-0000-0000-00000B100000}"/>
    <cellStyle name="Normal 4 3 2 2" xfId="353" xr:uid="{00000000-0005-0000-0000-00000C100000}"/>
    <cellStyle name="Normal 4 3 2 2 2" xfId="582" xr:uid="{00000000-0005-0000-0000-00000D100000}"/>
    <cellStyle name="Normal 4 3 2 2 2 2" xfId="1036" xr:uid="{00000000-0005-0000-0000-00000E100000}"/>
    <cellStyle name="Normal 4 3 2 2 2 2 2" xfId="1942" xr:uid="{00000000-0005-0000-0000-00000F100000}"/>
    <cellStyle name="Normal 4 3 2 2 2 2 2 2" xfId="4900" xr:uid="{00000000-0005-0000-0000-000010100000}"/>
    <cellStyle name="Normal 4 3 2 2 2 2 3" xfId="2845" xr:uid="{00000000-0005-0000-0000-000011100000}"/>
    <cellStyle name="Normal 4 3 2 2 2 2 3 2" xfId="5803" xr:uid="{00000000-0005-0000-0000-000012100000}"/>
    <cellStyle name="Normal 4 3 2 2 2 2 4" xfId="3995" xr:uid="{00000000-0005-0000-0000-000013100000}"/>
    <cellStyle name="Normal 4 3 2 2 2 3" xfId="1490" xr:uid="{00000000-0005-0000-0000-000014100000}"/>
    <cellStyle name="Normal 4 3 2 2 2 3 2" xfId="4448" xr:uid="{00000000-0005-0000-0000-000015100000}"/>
    <cellStyle name="Normal 4 3 2 2 2 4" xfId="2393" xr:uid="{00000000-0005-0000-0000-000016100000}"/>
    <cellStyle name="Normal 4 3 2 2 2 4 2" xfId="5351" xr:uid="{00000000-0005-0000-0000-000017100000}"/>
    <cellStyle name="Normal 4 3 2 2 2 5" xfId="3543" xr:uid="{00000000-0005-0000-0000-000018100000}"/>
    <cellStyle name="Normal 4 3 2 2 3" xfId="810" xr:uid="{00000000-0005-0000-0000-000019100000}"/>
    <cellStyle name="Normal 4 3 2 2 3 2" xfId="1716" xr:uid="{00000000-0005-0000-0000-00001A100000}"/>
    <cellStyle name="Normal 4 3 2 2 3 2 2" xfId="4674" xr:uid="{00000000-0005-0000-0000-00001B100000}"/>
    <cellStyle name="Normal 4 3 2 2 3 3" xfId="2619" xr:uid="{00000000-0005-0000-0000-00001C100000}"/>
    <cellStyle name="Normal 4 3 2 2 3 3 2" xfId="5577" xr:uid="{00000000-0005-0000-0000-00001D100000}"/>
    <cellStyle name="Normal 4 3 2 2 3 4" xfId="3769" xr:uid="{00000000-0005-0000-0000-00001E100000}"/>
    <cellStyle name="Normal 4 3 2 2 4" xfId="1264" xr:uid="{00000000-0005-0000-0000-00001F100000}"/>
    <cellStyle name="Normal 4 3 2 2 4 2" xfId="4222" xr:uid="{00000000-0005-0000-0000-000020100000}"/>
    <cellStyle name="Normal 4 3 2 2 5" xfId="2167" xr:uid="{00000000-0005-0000-0000-000021100000}"/>
    <cellStyle name="Normal 4 3 2 2 5 2" xfId="5125" xr:uid="{00000000-0005-0000-0000-000022100000}"/>
    <cellStyle name="Normal 4 3 2 2 6" xfId="3317" xr:uid="{00000000-0005-0000-0000-000023100000}"/>
    <cellStyle name="Normal 4 3 2 3" xfId="470" xr:uid="{00000000-0005-0000-0000-000024100000}"/>
    <cellStyle name="Normal 4 3 2 3 2" xfId="924" xr:uid="{00000000-0005-0000-0000-000025100000}"/>
    <cellStyle name="Normal 4 3 2 3 2 2" xfId="1830" xr:uid="{00000000-0005-0000-0000-000026100000}"/>
    <cellStyle name="Normal 4 3 2 3 2 2 2" xfId="4788" xr:uid="{00000000-0005-0000-0000-000027100000}"/>
    <cellStyle name="Normal 4 3 2 3 2 3" xfId="2733" xr:uid="{00000000-0005-0000-0000-000028100000}"/>
    <cellStyle name="Normal 4 3 2 3 2 3 2" xfId="5691" xr:uid="{00000000-0005-0000-0000-000029100000}"/>
    <cellStyle name="Normal 4 3 2 3 2 4" xfId="3883" xr:uid="{00000000-0005-0000-0000-00002A100000}"/>
    <cellStyle name="Normal 4 3 2 3 3" xfId="1378" xr:uid="{00000000-0005-0000-0000-00002B100000}"/>
    <cellStyle name="Normal 4 3 2 3 3 2" xfId="4336" xr:uid="{00000000-0005-0000-0000-00002C100000}"/>
    <cellStyle name="Normal 4 3 2 3 4" xfId="2281" xr:uid="{00000000-0005-0000-0000-00002D100000}"/>
    <cellStyle name="Normal 4 3 2 3 4 2" xfId="5239" xr:uid="{00000000-0005-0000-0000-00002E100000}"/>
    <cellStyle name="Normal 4 3 2 3 5" xfId="3431" xr:uid="{00000000-0005-0000-0000-00002F100000}"/>
    <cellStyle name="Normal 4 3 2 4" xfId="698" xr:uid="{00000000-0005-0000-0000-000030100000}"/>
    <cellStyle name="Normal 4 3 2 4 2" xfId="1604" xr:uid="{00000000-0005-0000-0000-000031100000}"/>
    <cellStyle name="Normal 4 3 2 4 2 2" xfId="4562" xr:uid="{00000000-0005-0000-0000-000032100000}"/>
    <cellStyle name="Normal 4 3 2 4 3" xfId="2507" xr:uid="{00000000-0005-0000-0000-000033100000}"/>
    <cellStyle name="Normal 4 3 2 4 3 2" xfId="5465" xr:uid="{00000000-0005-0000-0000-000034100000}"/>
    <cellStyle name="Normal 4 3 2 4 4" xfId="3657" xr:uid="{00000000-0005-0000-0000-000035100000}"/>
    <cellStyle name="Normal 4 3 2 5" xfId="1152" xr:uid="{00000000-0005-0000-0000-000036100000}"/>
    <cellStyle name="Normal 4 3 2 5 2" xfId="4110" xr:uid="{00000000-0005-0000-0000-000037100000}"/>
    <cellStyle name="Normal 4 3 2 6" xfId="2055" xr:uid="{00000000-0005-0000-0000-000038100000}"/>
    <cellStyle name="Normal 4 3 2 6 2" xfId="5013" xr:uid="{00000000-0005-0000-0000-000039100000}"/>
    <cellStyle name="Normal 4 3 2 7" xfId="3203" xr:uid="{00000000-0005-0000-0000-00003A100000}"/>
    <cellStyle name="Normal 4 3 3" xfId="316" xr:uid="{00000000-0005-0000-0000-00003B100000}"/>
    <cellStyle name="Normal 4 3 3 2" xfId="545" xr:uid="{00000000-0005-0000-0000-00003C100000}"/>
    <cellStyle name="Normal 4 3 3 2 2" xfId="999" xr:uid="{00000000-0005-0000-0000-00003D100000}"/>
    <cellStyle name="Normal 4 3 3 2 2 2" xfId="1905" xr:uid="{00000000-0005-0000-0000-00003E100000}"/>
    <cellStyle name="Normal 4 3 3 2 2 2 2" xfId="4863" xr:uid="{00000000-0005-0000-0000-00003F100000}"/>
    <cellStyle name="Normal 4 3 3 2 2 3" xfId="2808" xr:uid="{00000000-0005-0000-0000-000040100000}"/>
    <cellStyle name="Normal 4 3 3 2 2 3 2" xfId="5766" xr:uid="{00000000-0005-0000-0000-000041100000}"/>
    <cellStyle name="Normal 4 3 3 2 2 4" xfId="3958" xr:uid="{00000000-0005-0000-0000-000042100000}"/>
    <cellStyle name="Normal 4 3 3 2 3" xfId="1453" xr:uid="{00000000-0005-0000-0000-000043100000}"/>
    <cellStyle name="Normal 4 3 3 2 3 2" xfId="4411" xr:uid="{00000000-0005-0000-0000-000044100000}"/>
    <cellStyle name="Normal 4 3 3 2 4" xfId="2356" xr:uid="{00000000-0005-0000-0000-000045100000}"/>
    <cellStyle name="Normal 4 3 3 2 4 2" xfId="5314" xr:uid="{00000000-0005-0000-0000-000046100000}"/>
    <cellStyle name="Normal 4 3 3 2 5" xfId="3506" xr:uid="{00000000-0005-0000-0000-000047100000}"/>
    <cellStyle name="Normal 4 3 3 3" xfId="773" xr:uid="{00000000-0005-0000-0000-000048100000}"/>
    <cellStyle name="Normal 4 3 3 3 2" xfId="1679" xr:uid="{00000000-0005-0000-0000-000049100000}"/>
    <cellStyle name="Normal 4 3 3 3 2 2" xfId="4637" xr:uid="{00000000-0005-0000-0000-00004A100000}"/>
    <cellStyle name="Normal 4 3 3 3 3" xfId="2582" xr:uid="{00000000-0005-0000-0000-00004B100000}"/>
    <cellStyle name="Normal 4 3 3 3 3 2" xfId="5540" xr:uid="{00000000-0005-0000-0000-00004C100000}"/>
    <cellStyle name="Normal 4 3 3 3 4" xfId="3732" xr:uid="{00000000-0005-0000-0000-00004D100000}"/>
    <cellStyle name="Normal 4 3 3 4" xfId="1227" xr:uid="{00000000-0005-0000-0000-00004E100000}"/>
    <cellStyle name="Normal 4 3 3 4 2" xfId="4185" xr:uid="{00000000-0005-0000-0000-00004F100000}"/>
    <cellStyle name="Normal 4 3 3 5" xfId="2130" xr:uid="{00000000-0005-0000-0000-000050100000}"/>
    <cellStyle name="Normal 4 3 3 5 2" xfId="5088" xr:uid="{00000000-0005-0000-0000-000051100000}"/>
    <cellStyle name="Normal 4 3 3 6" xfId="3280" xr:uid="{00000000-0005-0000-0000-000052100000}"/>
    <cellStyle name="Normal 4 3 4" xfId="433" xr:uid="{00000000-0005-0000-0000-000053100000}"/>
    <cellStyle name="Normal 4 3 4 2" xfId="887" xr:uid="{00000000-0005-0000-0000-000054100000}"/>
    <cellStyle name="Normal 4 3 4 2 2" xfId="1793" xr:uid="{00000000-0005-0000-0000-000055100000}"/>
    <cellStyle name="Normal 4 3 4 2 2 2" xfId="4751" xr:uid="{00000000-0005-0000-0000-000056100000}"/>
    <cellStyle name="Normal 4 3 4 2 3" xfId="2696" xr:uid="{00000000-0005-0000-0000-000057100000}"/>
    <cellStyle name="Normal 4 3 4 2 3 2" xfId="5654" xr:uid="{00000000-0005-0000-0000-000058100000}"/>
    <cellStyle name="Normal 4 3 4 2 4" xfId="3846" xr:uid="{00000000-0005-0000-0000-000059100000}"/>
    <cellStyle name="Normal 4 3 4 3" xfId="1341" xr:uid="{00000000-0005-0000-0000-00005A100000}"/>
    <cellStyle name="Normal 4 3 4 3 2" xfId="4299" xr:uid="{00000000-0005-0000-0000-00005B100000}"/>
    <cellStyle name="Normal 4 3 4 4" xfId="2244" xr:uid="{00000000-0005-0000-0000-00005C100000}"/>
    <cellStyle name="Normal 4 3 4 4 2" xfId="5202" xr:uid="{00000000-0005-0000-0000-00005D100000}"/>
    <cellStyle name="Normal 4 3 4 5" xfId="3394" xr:uid="{00000000-0005-0000-0000-00005E100000}"/>
    <cellStyle name="Normal 4 3 5" xfId="661" xr:uid="{00000000-0005-0000-0000-00005F100000}"/>
    <cellStyle name="Normal 4 3 5 2" xfId="1567" xr:uid="{00000000-0005-0000-0000-000060100000}"/>
    <cellStyle name="Normal 4 3 5 2 2" xfId="4525" xr:uid="{00000000-0005-0000-0000-000061100000}"/>
    <cellStyle name="Normal 4 3 5 3" xfId="2470" xr:uid="{00000000-0005-0000-0000-000062100000}"/>
    <cellStyle name="Normal 4 3 5 3 2" xfId="5428" xr:uid="{00000000-0005-0000-0000-000063100000}"/>
    <cellStyle name="Normal 4 3 5 4" xfId="3620" xr:uid="{00000000-0005-0000-0000-000064100000}"/>
    <cellStyle name="Normal 4 3 6" xfId="1115" xr:uid="{00000000-0005-0000-0000-000065100000}"/>
    <cellStyle name="Normal 4 3 6 2" xfId="4073" xr:uid="{00000000-0005-0000-0000-000066100000}"/>
    <cellStyle name="Normal 4 3 7" xfId="2018" xr:uid="{00000000-0005-0000-0000-000067100000}"/>
    <cellStyle name="Normal 4 3 7 2" xfId="4976" xr:uid="{00000000-0005-0000-0000-000068100000}"/>
    <cellStyle name="Normal 4 3 8" xfId="3161" xr:uid="{00000000-0005-0000-0000-000069100000}"/>
    <cellStyle name="Normal 4 4" xfId="145" xr:uid="{00000000-0005-0000-0000-00006A100000}"/>
    <cellStyle name="Normal 4 4 2" xfId="220" xr:uid="{00000000-0005-0000-0000-00006B100000}"/>
    <cellStyle name="Normal 4 4 2 2" xfId="357" xr:uid="{00000000-0005-0000-0000-00006C100000}"/>
    <cellStyle name="Normal 4 4 2 2 2" xfId="586" xr:uid="{00000000-0005-0000-0000-00006D100000}"/>
    <cellStyle name="Normal 4 4 2 2 2 2" xfId="1040" xr:uid="{00000000-0005-0000-0000-00006E100000}"/>
    <cellStyle name="Normal 4 4 2 2 2 2 2" xfId="1946" xr:uid="{00000000-0005-0000-0000-00006F100000}"/>
    <cellStyle name="Normal 4 4 2 2 2 2 2 2" xfId="4904" xr:uid="{00000000-0005-0000-0000-000070100000}"/>
    <cellStyle name="Normal 4 4 2 2 2 2 3" xfId="2849" xr:uid="{00000000-0005-0000-0000-000071100000}"/>
    <cellStyle name="Normal 4 4 2 2 2 2 3 2" xfId="5807" xr:uid="{00000000-0005-0000-0000-000072100000}"/>
    <cellStyle name="Normal 4 4 2 2 2 2 4" xfId="3999" xr:uid="{00000000-0005-0000-0000-000073100000}"/>
    <cellStyle name="Normal 4 4 2 2 2 3" xfId="1494" xr:uid="{00000000-0005-0000-0000-000074100000}"/>
    <cellStyle name="Normal 4 4 2 2 2 3 2" xfId="4452" xr:uid="{00000000-0005-0000-0000-000075100000}"/>
    <cellStyle name="Normal 4 4 2 2 2 4" xfId="2397" xr:uid="{00000000-0005-0000-0000-000076100000}"/>
    <cellStyle name="Normal 4 4 2 2 2 4 2" xfId="5355" xr:uid="{00000000-0005-0000-0000-000077100000}"/>
    <cellStyle name="Normal 4 4 2 2 2 5" xfId="3547" xr:uid="{00000000-0005-0000-0000-000078100000}"/>
    <cellStyle name="Normal 4 4 2 2 3" xfId="814" xr:uid="{00000000-0005-0000-0000-000079100000}"/>
    <cellStyle name="Normal 4 4 2 2 3 2" xfId="1720" xr:uid="{00000000-0005-0000-0000-00007A100000}"/>
    <cellStyle name="Normal 4 4 2 2 3 2 2" xfId="4678" xr:uid="{00000000-0005-0000-0000-00007B100000}"/>
    <cellStyle name="Normal 4 4 2 2 3 3" xfId="2623" xr:uid="{00000000-0005-0000-0000-00007C100000}"/>
    <cellStyle name="Normal 4 4 2 2 3 3 2" xfId="5581" xr:uid="{00000000-0005-0000-0000-00007D100000}"/>
    <cellStyle name="Normal 4 4 2 2 3 4" xfId="3773" xr:uid="{00000000-0005-0000-0000-00007E100000}"/>
    <cellStyle name="Normal 4 4 2 2 4" xfId="1268" xr:uid="{00000000-0005-0000-0000-00007F100000}"/>
    <cellStyle name="Normal 4 4 2 2 4 2" xfId="4226" xr:uid="{00000000-0005-0000-0000-000080100000}"/>
    <cellStyle name="Normal 4 4 2 2 5" xfId="2171" xr:uid="{00000000-0005-0000-0000-000081100000}"/>
    <cellStyle name="Normal 4 4 2 2 5 2" xfId="5129" xr:uid="{00000000-0005-0000-0000-000082100000}"/>
    <cellStyle name="Normal 4 4 2 2 6" xfId="3321" xr:uid="{00000000-0005-0000-0000-000083100000}"/>
    <cellStyle name="Normal 4 4 2 3" xfId="474" xr:uid="{00000000-0005-0000-0000-000084100000}"/>
    <cellStyle name="Normal 4 4 2 3 2" xfId="928" xr:uid="{00000000-0005-0000-0000-000085100000}"/>
    <cellStyle name="Normal 4 4 2 3 2 2" xfId="1834" xr:uid="{00000000-0005-0000-0000-000086100000}"/>
    <cellStyle name="Normal 4 4 2 3 2 2 2" xfId="4792" xr:uid="{00000000-0005-0000-0000-000087100000}"/>
    <cellStyle name="Normal 4 4 2 3 2 3" xfId="2737" xr:uid="{00000000-0005-0000-0000-000088100000}"/>
    <cellStyle name="Normal 4 4 2 3 2 3 2" xfId="5695" xr:uid="{00000000-0005-0000-0000-000089100000}"/>
    <cellStyle name="Normal 4 4 2 3 2 4" xfId="3887" xr:uid="{00000000-0005-0000-0000-00008A100000}"/>
    <cellStyle name="Normal 4 4 2 3 3" xfId="1382" xr:uid="{00000000-0005-0000-0000-00008B100000}"/>
    <cellStyle name="Normal 4 4 2 3 3 2" xfId="4340" xr:uid="{00000000-0005-0000-0000-00008C100000}"/>
    <cellStyle name="Normal 4 4 2 3 4" xfId="2285" xr:uid="{00000000-0005-0000-0000-00008D100000}"/>
    <cellStyle name="Normal 4 4 2 3 4 2" xfId="5243" xr:uid="{00000000-0005-0000-0000-00008E100000}"/>
    <cellStyle name="Normal 4 4 2 3 5" xfId="3435" xr:uid="{00000000-0005-0000-0000-00008F100000}"/>
    <cellStyle name="Normal 4 4 2 4" xfId="702" xr:uid="{00000000-0005-0000-0000-000090100000}"/>
    <cellStyle name="Normal 4 4 2 4 2" xfId="1608" xr:uid="{00000000-0005-0000-0000-000091100000}"/>
    <cellStyle name="Normal 4 4 2 4 2 2" xfId="4566" xr:uid="{00000000-0005-0000-0000-000092100000}"/>
    <cellStyle name="Normal 4 4 2 4 3" xfId="2511" xr:uid="{00000000-0005-0000-0000-000093100000}"/>
    <cellStyle name="Normal 4 4 2 4 3 2" xfId="5469" xr:uid="{00000000-0005-0000-0000-000094100000}"/>
    <cellStyle name="Normal 4 4 2 4 4" xfId="3661" xr:uid="{00000000-0005-0000-0000-000095100000}"/>
    <cellStyle name="Normal 4 4 2 5" xfId="1156" xr:uid="{00000000-0005-0000-0000-000096100000}"/>
    <cellStyle name="Normal 4 4 2 5 2" xfId="4114" xr:uid="{00000000-0005-0000-0000-000097100000}"/>
    <cellStyle name="Normal 4 4 2 6" xfId="2059" xr:uid="{00000000-0005-0000-0000-000098100000}"/>
    <cellStyle name="Normal 4 4 2 6 2" xfId="5017" xr:uid="{00000000-0005-0000-0000-000099100000}"/>
    <cellStyle name="Normal 4 4 2 7" xfId="3207" xr:uid="{00000000-0005-0000-0000-00009A100000}"/>
    <cellStyle name="Normal 4 4 3" xfId="320" xr:uid="{00000000-0005-0000-0000-00009B100000}"/>
    <cellStyle name="Normal 4 4 3 2" xfId="549" xr:uid="{00000000-0005-0000-0000-00009C100000}"/>
    <cellStyle name="Normal 4 4 3 2 2" xfId="1003" xr:uid="{00000000-0005-0000-0000-00009D100000}"/>
    <cellStyle name="Normal 4 4 3 2 2 2" xfId="1909" xr:uid="{00000000-0005-0000-0000-00009E100000}"/>
    <cellStyle name="Normal 4 4 3 2 2 2 2" xfId="4867" xr:uid="{00000000-0005-0000-0000-00009F100000}"/>
    <cellStyle name="Normal 4 4 3 2 2 3" xfId="2812" xr:uid="{00000000-0005-0000-0000-0000A0100000}"/>
    <cellStyle name="Normal 4 4 3 2 2 3 2" xfId="5770" xr:uid="{00000000-0005-0000-0000-0000A1100000}"/>
    <cellStyle name="Normal 4 4 3 2 2 4" xfId="3962" xr:uid="{00000000-0005-0000-0000-0000A2100000}"/>
    <cellStyle name="Normal 4 4 3 2 3" xfId="1457" xr:uid="{00000000-0005-0000-0000-0000A3100000}"/>
    <cellStyle name="Normal 4 4 3 2 3 2" xfId="4415" xr:uid="{00000000-0005-0000-0000-0000A4100000}"/>
    <cellStyle name="Normal 4 4 3 2 4" xfId="2360" xr:uid="{00000000-0005-0000-0000-0000A5100000}"/>
    <cellStyle name="Normal 4 4 3 2 4 2" xfId="5318" xr:uid="{00000000-0005-0000-0000-0000A6100000}"/>
    <cellStyle name="Normal 4 4 3 2 5" xfId="3510" xr:uid="{00000000-0005-0000-0000-0000A7100000}"/>
    <cellStyle name="Normal 4 4 3 3" xfId="777" xr:uid="{00000000-0005-0000-0000-0000A8100000}"/>
    <cellStyle name="Normal 4 4 3 3 2" xfId="1683" xr:uid="{00000000-0005-0000-0000-0000A9100000}"/>
    <cellStyle name="Normal 4 4 3 3 2 2" xfId="4641" xr:uid="{00000000-0005-0000-0000-0000AA100000}"/>
    <cellStyle name="Normal 4 4 3 3 3" xfId="2586" xr:uid="{00000000-0005-0000-0000-0000AB100000}"/>
    <cellStyle name="Normal 4 4 3 3 3 2" xfId="5544" xr:uid="{00000000-0005-0000-0000-0000AC100000}"/>
    <cellStyle name="Normal 4 4 3 3 4" xfId="3736" xr:uid="{00000000-0005-0000-0000-0000AD100000}"/>
    <cellStyle name="Normal 4 4 3 4" xfId="1231" xr:uid="{00000000-0005-0000-0000-0000AE100000}"/>
    <cellStyle name="Normal 4 4 3 4 2" xfId="4189" xr:uid="{00000000-0005-0000-0000-0000AF100000}"/>
    <cellStyle name="Normal 4 4 3 5" xfId="2134" xr:uid="{00000000-0005-0000-0000-0000B0100000}"/>
    <cellStyle name="Normal 4 4 3 5 2" xfId="5092" xr:uid="{00000000-0005-0000-0000-0000B1100000}"/>
    <cellStyle name="Normal 4 4 3 6" xfId="3284" xr:uid="{00000000-0005-0000-0000-0000B2100000}"/>
    <cellStyle name="Normal 4 4 4" xfId="437" xr:uid="{00000000-0005-0000-0000-0000B3100000}"/>
    <cellStyle name="Normal 4 4 4 2" xfId="891" xr:uid="{00000000-0005-0000-0000-0000B4100000}"/>
    <cellStyle name="Normal 4 4 4 2 2" xfId="1797" xr:uid="{00000000-0005-0000-0000-0000B5100000}"/>
    <cellStyle name="Normal 4 4 4 2 2 2" xfId="4755" xr:uid="{00000000-0005-0000-0000-0000B6100000}"/>
    <cellStyle name="Normal 4 4 4 2 3" xfId="2700" xr:uid="{00000000-0005-0000-0000-0000B7100000}"/>
    <cellStyle name="Normal 4 4 4 2 3 2" xfId="5658" xr:uid="{00000000-0005-0000-0000-0000B8100000}"/>
    <cellStyle name="Normal 4 4 4 2 4" xfId="3850" xr:uid="{00000000-0005-0000-0000-0000B9100000}"/>
    <cellStyle name="Normal 4 4 4 3" xfId="1345" xr:uid="{00000000-0005-0000-0000-0000BA100000}"/>
    <cellStyle name="Normal 4 4 4 3 2" xfId="4303" xr:uid="{00000000-0005-0000-0000-0000BB100000}"/>
    <cellStyle name="Normal 4 4 4 4" xfId="2248" xr:uid="{00000000-0005-0000-0000-0000BC100000}"/>
    <cellStyle name="Normal 4 4 4 4 2" xfId="5206" xr:uid="{00000000-0005-0000-0000-0000BD100000}"/>
    <cellStyle name="Normal 4 4 4 5" xfId="3398" xr:uid="{00000000-0005-0000-0000-0000BE100000}"/>
    <cellStyle name="Normal 4 4 5" xfId="665" xr:uid="{00000000-0005-0000-0000-0000BF100000}"/>
    <cellStyle name="Normal 4 4 5 2" xfId="1571" xr:uid="{00000000-0005-0000-0000-0000C0100000}"/>
    <cellStyle name="Normal 4 4 5 2 2" xfId="4529" xr:uid="{00000000-0005-0000-0000-0000C1100000}"/>
    <cellStyle name="Normal 4 4 5 3" xfId="2474" xr:uid="{00000000-0005-0000-0000-0000C2100000}"/>
    <cellStyle name="Normal 4 4 5 3 2" xfId="5432" xr:uid="{00000000-0005-0000-0000-0000C3100000}"/>
    <cellStyle name="Normal 4 4 5 4" xfId="3624" xr:uid="{00000000-0005-0000-0000-0000C4100000}"/>
    <cellStyle name="Normal 4 4 6" xfId="1119" xr:uid="{00000000-0005-0000-0000-0000C5100000}"/>
    <cellStyle name="Normal 4 4 6 2" xfId="4077" xr:uid="{00000000-0005-0000-0000-0000C6100000}"/>
    <cellStyle name="Normal 4 4 7" xfId="2022" xr:uid="{00000000-0005-0000-0000-0000C7100000}"/>
    <cellStyle name="Normal 4 4 7 2" xfId="4980" xr:uid="{00000000-0005-0000-0000-0000C8100000}"/>
    <cellStyle name="Normal 4 4 8" xfId="3165" xr:uid="{00000000-0005-0000-0000-0000C9100000}"/>
    <cellStyle name="Normal 4 5" xfId="148" xr:uid="{00000000-0005-0000-0000-0000CA100000}"/>
    <cellStyle name="Normal 4 5 2" xfId="223" xr:uid="{00000000-0005-0000-0000-0000CB100000}"/>
    <cellStyle name="Normal 4 5 2 2" xfId="360" xr:uid="{00000000-0005-0000-0000-0000CC100000}"/>
    <cellStyle name="Normal 4 5 2 2 2" xfId="589" xr:uid="{00000000-0005-0000-0000-0000CD100000}"/>
    <cellStyle name="Normal 4 5 2 2 2 2" xfId="1043" xr:uid="{00000000-0005-0000-0000-0000CE100000}"/>
    <cellStyle name="Normal 4 5 2 2 2 2 2" xfId="1949" xr:uid="{00000000-0005-0000-0000-0000CF100000}"/>
    <cellStyle name="Normal 4 5 2 2 2 2 2 2" xfId="4907" xr:uid="{00000000-0005-0000-0000-0000D0100000}"/>
    <cellStyle name="Normal 4 5 2 2 2 2 3" xfId="2852" xr:uid="{00000000-0005-0000-0000-0000D1100000}"/>
    <cellStyle name="Normal 4 5 2 2 2 2 3 2" xfId="5810" xr:uid="{00000000-0005-0000-0000-0000D2100000}"/>
    <cellStyle name="Normal 4 5 2 2 2 2 4" xfId="4002" xr:uid="{00000000-0005-0000-0000-0000D3100000}"/>
    <cellStyle name="Normal 4 5 2 2 2 3" xfId="1497" xr:uid="{00000000-0005-0000-0000-0000D4100000}"/>
    <cellStyle name="Normal 4 5 2 2 2 3 2" xfId="4455" xr:uid="{00000000-0005-0000-0000-0000D5100000}"/>
    <cellStyle name="Normal 4 5 2 2 2 4" xfId="2400" xr:uid="{00000000-0005-0000-0000-0000D6100000}"/>
    <cellStyle name="Normal 4 5 2 2 2 4 2" xfId="5358" xr:uid="{00000000-0005-0000-0000-0000D7100000}"/>
    <cellStyle name="Normal 4 5 2 2 2 5" xfId="3550" xr:uid="{00000000-0005-0000-0000-0000D8100000}"/>
    <cellStyle name="Normal 4 5 2 2 3" xfId="817" xr:uid="{00000000-0005-0000-0000-0000D9100000}"/>
    <cellStyle name="Normal 4 5 2 2 3 2" xfId="1723" xr:uid="{00000000-0005-0000-0000-0000DA100000}"/>
    <cellStyle name="Normal 4 5 2 2 3 2 2" xfId="4681" xr:uid="{00000000-0005-0000-0000-0000DB100000}"/>
    <cellStyle name="Normal 4 5 2 2 3 3" xfId="2626" xr:uid="{00000000-0005-0000-0000-0000DC100000}"/>
    <cellStyle name="Normal 4 5 2 2 3 3 2" xfId="5584" xr:uid="{00000000-0005-0000-0000-0000DD100000}"/>
    <cellStyle name="Normal 4 5 2 2 3 4" xfId="3776" xr:uid="{00000000-0005-0000-0000-0000DE100000}"/>
    <cellStyle name="Normal 4 5 2 2 4" xfId="1271" xr:uid="{00000000-0005-0000-0000-0000DF100000}"/>
    <cellStyle name="Normal 4 5 2 2 4 2" xfId="4229" xr:uid="{00000000-0005-0000-0000-0000E0100000}"/>
    <cellStyle name="Normal 4 5 2 2 5" xfId="2174" xr:uid="{00000000-0005-0000-0000-0000E1100000}"/>
    <cellStyle name="Normal 4 5 2 2 5 2" xfId="5132" xr:uid="{00000000-0005-0000-0000-0000E2100000}"/>
    <cellStyle name="Normal 4 5 2 2 6" xfId="3324" xr:uid="{00000000-0005-0000-0000-0000E3100000}"/>
    <cellStyle name="Normal 4 5 2 3" xfId="477" xr:uid="{00000000-0005-0000-0000-0000E4100000}"/>
    <cellStyle name="Normal 4 5 2 3 2" xfId="931" xr:uid="{00000000-0005-0000-0000-0000E5100000}"/>
    <cellStyle name="Normal 4 5 2 3 2 2" xfId="1837" xr:uid="{00000000-0005-0000-0000-0000E6100000}"/>
    <cellStyle name="Normal 4 5 2 3 2 2 2" xfId="4795" xr:uid="{00000000-0005-0000-0000-0000E7100000}"/>
    <cellStyle name="Normal 4 5 2 3 2 3" xfId="2740" xr:uid="{00000000-0005-0000-0000-0000E8100000}"/>
    <cellStyle name="Normal 4 5 2 3 2 3 2" xfId="5698" xr:uid="{00000000-0005-0000-0000-0000E9100000}"/>
    <cellStyle name="Normal 4 5 2 3 2 4" xfId="3890" xr:uid="{00000000-0005-0000-0000-0000EA100000}"/>
    <cellStyle name="Normal 4 5 2 3 3" xfId="1385" xr:uid="{00000000-0005-0000-0000-0000EB100000}"/>
    <cellStyle name="Normal 4 5 2 3 3 2" xfId="4343" xr:uid="{00000000-0005-0000-0000-0000EC100000}"/>
    <cellStyle name="Normal 4 5 2 3 4" xfId="2288" xr:uid="{00000000-0005-0000-0000-0000ED100000}"/>
    <cellStyle name="Normal 4 5 2 3 4 2" xfId="5246" xr:uid="{00000000-0005-0000-0000-0000EE100000}"/>
    <cellStyle name="Normal 4 5 2 3 5" xfId="3438" xr:uid="{00000000-0005-0000-0000-0000EF100000}"/>
    <cellStyle name="Normal 4 5 2 4" xfId="705" xr:uid="{00000000-0005-0000-0000-0000F0100000}"/>
    <cellStyle name="Normal 4 5 2 4 2" xfId="1611" xr:uid="{00000000-0005-0000-0000-0000F1100000}"/>
    <cellStyle name="Normal 4 5 2 4 2 2" xfId="4569" xr:uid="{00000000-0005-0000-0000-0000F2100000}"/>
    <cellStyle name="Normal 4 5 2 4 3" xfId="2514" xr:uid="{00000000-0005-0000-0000-0000F3100000}"/>
    <cellStyle name="Normal 4 5 2 4 3 2" xfId="5472" xr:uid="{00000000-0005-0000-0000-0000F4100000}"/>
    <cellStyle name="Normal 4 5 2 4 4" xfId="3664" xr:uid="{00000000-0005-0000-0000-0000F5100000}"/>
    <cellStyle name="Normal 4 5 2 5" xfId="1159" xr:uid="{00000000-0005-0000-0000-0000F6100000}"/>
    <cellStyle name="Normal 4 5 2 5 2" xfId="4117" xr:uid="{00000000-0005-0000-0000-0000F7100000}"/>
    <cellStyle name="Normal 4 5 2 6" xfId="2062" xr:uid="{00000000-0005-0000-0000-0000F8100000}"/>
    <cellStyle name="Normal 4 5 2 6 2" xfId="5020" xr:uid="{00000000-0005-0000-0000-0000F9100000}"/>
    <cellStyle name="Normal 4 5 2 7" xfId="3210" xr:uid="{00000000-0005-0000-0000-0000FA100000}"/>
    <cellStyle name="Normal 4 5 3" xfId="323" xr:uid="{00000000-0005-0000-0000-0000FB100000}"/>
    <cellStyle name="Normal 4 5 3 2" xfId="552" xr:uid="{00000000-0005-0000-0000-0000FC100000}"/>
    <cellStyle name="Normal 4 5 3 2 2" xfId="1006" xr:uid="{00000000-0005-0000-0000-0000FD100000}"/>
    <cellStyle name="Normal 4 5 3 2 2 2" xfId="1912" xr:uid="{00000000-0005-0000-0000-0000FE100000}"/>
    <cellStyle name="Normal 4 5 3 2 2 2 2" xfId="4870" xr:uid="{00000000-0005-0000-0000-0000FF100000}"/>
    <cellStyle name="Normal 4 5 3 2 2 3" xfId="2815" xr:uid="{00000000-0005-0000-0000-000000110000}"/>
    <cellStyle name="Normal 4 5 3 2 2 3 2" xfId="5773" xr:uid="{00000000-0005-0000-0000-000001110000}"/>
    <cellStyle name="Normal 4 5 3 2 2 4" xfId="3965" xr:uid="{00000000-0005-0000-0000-000002110000}"/>
    <cellStyle name="Normal 4 5 3 2 3" xfId="1460" xr:uid="{00000000-0005-0000-0000-000003110000}"/>
    <cellStyle name="Normal 4 5 3 2 3 2" xfId="4418" xr:uid="{00000000-0005-0000-0000-000004110000}"/>
    <cellStyle name="Normal 4 5 3 2 4" xfId="2363" xr:uid="{00000000-0005-0000-0000-000005110000}"/>
    <cellStyle name="Normal 4 5 3 2 4 2" xfId="5321" xr:uid="{00000000-0005-0000-0000-000006110000}"/>
    <cellStyle name="Normal 4 5 3 2 5" xfId="3513" xr:uid="{00000000-0005-0000-0000-000007110000}"/>
    <cellStyle name="Normal 4 5 3 3" xfId="780" xr:uid="{00000000-0005-0000-0000-000008110000}"/>
    <cellStyle name="Normal 4 5 3 3 2" xfId="1686" xr:uid="{00000000-0005-0000-0000-000009110000}"/>
    <cellStyle name="Normal 4 5 3 3 2 2" xfId="4644" xr:uid="{00000000-0005-0000-0000-00000A110000}"/>
    <cellStyle name="Normal 4 5 3 3 3" xfId="2589" xr:uid="{00000000-0005-0000-0000-00000B110000}"/>
    <cellStyle name="Normal 4 5 3 3 3 2" xfId="5547" xr:uid="{00000000-0005-0000-0000-00000C110000}"/>
    <cellStyle name="Normal 4 5 3 3 4" xfId="3739" xr:uid="{00000000-0005-0000-0000-00000D110000}"/>
    <cellStyle name="Normal 4 5 3 4" xfId="1234" xr:uid="{00000000-0005-0000-0000-00000E110000}"/>
    <cellStyle name="Normal 4 5 3 4 2" xfId="4192" xr:uid="{00000000-0005-0000-0000-00000F110000}"/>
    <cellStyle name="Normal 4 5 3 5" xfId="2137" xr:uid="{00000000-0005-0000-0000-000010110000}"/>
    <cellStyle name="Normal 4 5 3 5 2" xfId="5095" xr:uid="{00000000-0005-0000-0000-000011110000}"/>
    <cellStyle name="Normal 4 5 3 6" xfId="3287" xr:uid="{00000000-0005-0000-0000-000012110000}"/>
    <cellStyle name="Normal 4 5 4" xfId="440" xr:uid="{00000000-0005-0000-0000-000013110000}"/>
    <cellStyle name="Normal 4 5 4 2" xfId="894" xr:uid="{00000000-0005-0000-0000-000014110000}"/>
    <cellStyle name="Normal 4 5 4 2 2" xfId="1800" xr:uid="{00000000-0005-0000-0000-000015110000}"/>
    <cellStyle name="Normal 4 5 4 2 2 2" xfId="4758" xr:uid="{00000000-0005-0000-0000-000016110000}"/>
    <cellStyle name="Normal 4 5 4 2 3" xfId="2703" xr:uid="{00000000-0005-0000-0000-000017110000}"/>
    <cellStyle name="Normal 4 5 4 2 3 2" xfId="5661" xr:uid="{00000000-0005-0000-0000-000018110000}"/>
    <cellStyle name="Normal 4 5 4 2 4" xfId="3853" xr:uid="{00000000-0005-0000-0000-000019110000}"/>
    <cellStyle name="Normal 4 5 4 3" xfId="1348" xr:uid="{00000000-0005-0000-0000-00001A110000}"/>
    <cellStyle name="Normal 4 5 4 3 2" xfId="4306" xr:uid="{00000000-0005-0000-0000-00001B110000}"/>
    <cellStyle name="Normal 4 5 4 4" xfId="2251" xr:uid="{00000000-0005-0000-0000-00001C110000}"/>
    <cellStyle name="Normal 4 5 4 4 2" xfId="5209" xr:uid="{00000000-0005-0000-0000-00001D110000}"/>
    <cellStyle name="Normal 4 5 4 5" xfId="3401" xr:uid="{00000000-0005-0000-0000-00001E110000}"/>
    <cellStyle name="Normal 4 5 5" xfId="668" xr:uid="{00000000-0005-0000-0000-00001F110000}"/>
    <cellStyle name="Normal 4 5 5 2" xfId="1574" xr:uid="{00000000-0005-0000-0000-000020110000}"/>
    <cellStyle name="Normal 4 5 5 2 2" xfId="4532" xr:uid="{00000000-0005-0000-0000-000021110000}"/>
    <cellStyle name="Normal 4 5 5 3" xfId="2477" xr:uid="{00000000-0005-0000-0000-000022110000}"/>
    <cellStyle name="Normal 4 5 5 3 2" xfId="5435" xr:uid="{00000000-0005-0000-0000-000023110000}"/>
    <cellStyle name="Normal 4 5 5 4" xfId="3627" xr:uid="{00000000-0005-0000-0000-000024110000}"/>
    <cellStyle name="Normal 4 5 6" xfId="1122" xr:uid="{00000000-0005-0000-0000-000025110000}"/>
    <cellStyle name="Normal 4 5 6 2" xfId="4080" xr:uid="{00000000-0005-0000-0000-000026110000}"/>
    <cellStyle name="Normal 4 5 7" xfId="2025" xr:uid="{00000000-0005-0000-0000-000027110000}"/>
    <cellStyle name="Normal 4 5 7 2" xfId="4983" xr:uid="{00000000-0005-0000-0000-000028110000}"/>
    <cellStyle name="Normal 4 5 8" xfId="3168" xr:uid="{00000000-0005-0000-0000-000029110000}"/>
    <cellStyle name="Normal 4 6" xfId="150" xr:uid="{00000000-0005-0000-0000-00002A110000}"/>
    <cellStyle name="Normal 4 6 2" xfId="225" xr:uid="{00000000-0005-0000-0000-00002B110000}"/>
    <cellStyle name="Normal 4 6 2 2" xfId="362" xr:uid="{00000000-0005-0000-0000-00002C110000}"/>
    <cellStyle name="Normal 4 6 2 2 2" xfId="591" xr:uid="{00000000-0005-0000-0000-00002D110000}"/>
    <cellStyle name="Normal 4 6 2 2 2 2" xfId="1045" xr:uid="{00000000-0005-0000-0000-00002E110000}"/>
    <cellStyle name="Normal 4 6 2 2 2 2 2" xfId="1951" xr:uid="{00000000-0005-0000-0000-00002F110000}"/>
    <cellStyle name="Normal 4 6 2 2 2 2 2 2" xfId="4909" xr:uid="{00000000-0005-0000-0000-000030110000}"/>
    <cellStyle name="Normal 4 6 2 2 2 2 3" xfId="2854" xr:uid="{00000000-0005-0000-0000-000031110000}"/>
    <cellStyle name="Normal 4 6 2 2 2 2 3 2" xfId="5812" xr:uid="{00000000-0005-0000-0000-000032110000}"/>
    <cellStyle name="Normal 4 6 2 2 2 2 4" xfId="4004" xr:uid="{00000000-0005-0000-0000-000033110000}"/>
    <cellStyle name="Normal 4 6 2 2 2 3" xfId="1499" xr:uid="{00000000-0005-0000-0000-000034110000}"/>
    <cellStyle name="Normal 4 6 2 2 2 3 2" xfId="4457" xr:uid="{00000000-0005-0000-0000-000035110000}"/>
    <cellStyle name="Normal 4 6 2 2 2 4" xfId="2402" xr:uid="{00000000-0005-0000-0000-000036110000}"/>
    <cellStyle name="Normal 4 6 2 2 2 4 2" xfId="5360" xr:uid="{00000000-0005-0000-0000-000037110000}"/>
    <cellStyle name="Normal 4 6 2 2 2 5" xfId="3552" xr:uid="{00000000-0005-0000-0000-000038110000}"/>
    <cellStyle name="Normal 4 6 2 2 3" xfId="819" xr:uid="{00000000-0005-0000-0000-000039110000}"/>
    <cellStyle name="Normal 4 6 2 2 3 2" xfId="1725" xr:uid="{00000000-0005-0000-0000-00003A110000}"/>
    <cellStyle name="Normal 4 6 2 2 3 2 2" xfId="4683" xr:uid="{00000000-0005-0000-0000-00003B110000}"/>
    <cellStyle name="Normal 4 6 2 2 3 3" xfId="2628" xr:uid="{00000000-0005-0000-0000-00003C110000}"/>
    <cellStyle name="Normal 4 6 2 2 3 3 2" xfId="5586" xr:uid="{00000000-0005-0000-0000-00003D110000}"/>
    <cellStyle name="Normal 4 6 2 2 3 4" xfId="3778" xr:uid="{00000000-0005-0000-0000-00003E110000}"/>
    <cellStyle name="Normal 4 6 2 2 4" xfId="1273" xr:uid="{00000000-0005-0000-0000-00003F110000}"/>
    <cellStyle name="Normal 4 6 2 2 4 2" xfId="4231" xr:uid="{00000000-0005-0000-0000-000040110000}"/>
    <cellStyle name="Normal 4 6 2 2 5" xfId="2176" xr:uid="{00000000-0005-0000-0000-000041110000}"/>
    <cellStyle name="Normal 4 6 2 2 5 2" xfId="5134" xr:uid="{00000000-0005-0000-0000-000042110000}"/>
    <cellStyle name="Normal 4 6 2 2 6" xfId="3326" xr:uid="{00000000-0005-0000-0000-000043110000}"/>
    <cellStyle name="Normal 4 6 2 3" xfId="479" xr:uid="{00000000-0005-0000-0000-000044110000}"/>
    <cellStyle name="Normal 4 6 2 3 2" xfId="933" xr:uid="{00000000-0005-0000-0000-000045110000}"/>
    <cellStyle name="Normal 4 6 2 3 2 2" xfId="1839" xr:uid="{00000000-0005-0000-0000-000046110000}"/>
    <cellStyle name="Normal 4 6 2 3 2 2 2" xfId="4797" xr:uid="{00000000-0005-0000-0000-000047110000}"/>
    <cellStyle name="Normal 4 6 2 3 2 3" xfId="2742" xr:uid="{00000000-0005-0000-0000-000048110000}"/>
    <cellStyle name="Normal 4 6 2 3 2 3 2" xfId="5700" xr:uid="{00000000-0005-0000-0000-000049110000}"/>
    <cellStyle name="Normal 4 6 2 3 2 4" xfId="3892" xr:uid="{00000000-0005-0000-0000-00004A110000}"/>
    <cellStyle name="Normal 4 6 2 3 3" xfId="1387" xr:uid="{00000000-0005-0000-0000-00004B110000}"/>
    <cellStyle name="Normal 4 6 2 3 3 2" xfId="4345" xr:uid="{00000000-0005-0000-0000-00004C110000}"/>
    <cellStyle name="Normal 4 6 2 3 4" xfId="2290" xr:uid="{00000000-0005-0000-0000-00004D110000}"/>
    <cellStyle name="Normal 4 6 2 3 4 2" xfId="5248" xr:uid="{00000000-0005-0000-0000-00004E110000}"/>
    <cellStyle name="Normal 4 6 2 3 5" xfId="3440" xr:uid="{00000000-0005-0000-0000-00004F110000}"/>
    <cellStyle name="Normal 4 6 2 4" xfId="707" xr:uid="{00000000-0005-0000-0000-000050110000}"/>
    <cellStyle name="Normal 4 6 2 4 2" xfId="1613" xr:uid="{00000000-0005-0000-0000-000051110000}"/>
    <cellStyle name="Normal 4 6 2 4 2 2" xfId="4571" xr:uid="{00000000-0005-0000-0000-000052110000}"/>
    <cellStyle name="Normal 4 6 2 4 3" xfId="2516" xr:uid="{00000000-0005-0000-0000-000053110000}"/>
    <cellStyle name="Normal 4 6 2 4 3 2" xfId="5474" xr:uid="{00000000-0005-0000-0000-000054110000}"/>
    <cellStyle name="Normal 4 6 2 4 4" xfId="3666" xr:uid="{00000000-0005-0000-0000-000055110000}"/>
    <cellStyle name="Normal 4 6 2 5" xfId="1161" xr:uid="{00000000-0005-0000-0000-000056110000}"/>
    <cellStyle name="Normal 4 6 2 5 2" xfId="4119" xr:uid="{00000000-0005-0000-0000-000057110000}"/>
    <cellStyle name="Normal 4 6 2 6" xfId="2064" xr:uid="{00000000-0005-0000-0000-000058110000}"/>
    <cellStyle name="Normal 4 6 2 6 2" xfId="5022" xr:uid="{00000000-0005-0000-0000-000059110000}"/>
    <cellStyle name="Normal 4 6 2 7" xfId="3212" xr:uid="{00000000-0005-0000-0000-00005A110000}"/>
    <cellStyle name="Normal 4 6 3" xfId="325" xr:uid="{00000000-0005-0000-0000-00005B110000}"/>
    <cellStyle name="Normal 4 6 3 2" xfId="554" xr:uid="{00000000-0005-0000-0000-00005C110000}"/>
    <cellStyle name="Normal 4 6 3 2 2" xfId="1008" xr:uid="{00000000-0005-0000-0000-00005D110000}"/>
    <cellStyle name="Normal 4 6 3 2 2 2" xfId="1914" xr:uid="{00000000-0005-0000-0000-00005E110000}"/>
    <cellStyle name="Normal 4 6 3 2 2 2 2" xfId="4872" xr:uid="{00000000-0005-0000-0000-00005F110000}"/>
    <cellStyle name="Normal 4 6 3 2 2 3" xfId="2817" xr:uid="{00000000-0005-0000-0000-000060110000}"/>
    <cellStyle name="Normal 4 6 3 2 2 3 2" xfId="5775" xr:uid="{00000000-0005-0000-0000-000061110000}"/>
    <cellStyle name="Normal 4 6 3 2 2 4" xfId="3967" xr:uid="{00000000-0005-0000-0000-000062110000}"/>
    <cellStyle name="Normal 4 6 3 2 3" xfId="1462" xr:uid="{00000000-0005-0000-0000-000063110000}"/>
    <cellStyle name="Normal 4 6 3 2 3 2" xfId="4420" xr:uid="{00000000-0005-0000-0000-000064110000}"/>
    <cellStyle name="Normal 4 6 3 2 4" xfId="2365" xr:uid="{00000000-0005-0000-0000-000065110000}"/>
    <cellStyle name="Normal 4 6 3 2 4 2" xfId="5323" xr:uid="{00000000-0005-0000-0000-000066110000}"/>
    <cellStyle name="Normal 4 6 3 2 5" xfId="3515" xr:uid="{00000000-0005-0000-0000-000067110000}"/>
    <cellStyle name="Normal 4 6 3 3" xfId="782" xr:uid="{00000000-0005-0000-0000-000068110000}"/>
    <cellStyle name="Normal 4 6 3 3 2" xfId="1688" xr:uid="{00000000-0005-0000-0000-000069110000}"/>
    <cellStyle name="Normal 4 6 3 3 2 2" xfId="4646" xr:uid="{00000000-0005-0000-0000-00006A110000}"/>
    <cellStyle name="Normal 4 6 3 3 3" xfId="2591" xr:uid="{00000000-0005-0000-0000-00006B110000}"/>
    <cellStyle name="Normal 4 6 3 3 3 2" xfId="5549" xr:uid="{00000000-0005-0000-0000-00006C110000}"/>
    <cellStyle name="Normal 4 6 3 3 4" xfId="3741" xr:uid="{00000000-0005-0000-0000-00006D110000}"/>
    <cellStyle name="Normal 4 6 3 4" xfId="1236" xr:uid="{00000000-0005-0000-0000-00006E110000}"/>
    <cellStyle name="Normal 4 6 3 4 2" xfId="4194" xr:uid="{00000000-0005-0000-0000-00006F110000}"/>
    <cellStyle name="Normal 4 6 3 5" xfId="2139" xr:uid="{00000000-0005-0000-0000-000070110000}"/>
    <cellStyle name="Normal 4 6 3 5 2" xfId="5097" xr:uid="{00000000-0005-0000-0000-000071110000}"/>
    <cellStyle name="Normal 4 6 3 6" xfId="3289" xr:uid="{00000000-0005-0000-0000-000072110000}"/>
    <cellStyle name="Normal 4 6 4" xfId="442" xr:uid="{00000000-0005-0000-0000-000073110000}"/>
    <cellStyle name="Normal 4 6 4 2" xfId="896" xr:uid="{00000000-0005-0000-0000-000074110000}"/>
    <cellStyle name="Normal 4 6 4 2 2" xfId="1802" xr:uid="{00000000-0005-0000-0000-000075110000}"/>
    <cellStyle name="Normal 4 6 4 2 2 2" xfId="4760" xr:uid="{00000000-0005-0000-0000-000076110000}"/>
    <cellStyle name="Normal 4 6 4 2 3" xfId="2705" xr:uid="{00000000-0005-0000-0000-000077110000}"/>
    <cellStyle name="Normal 4 6 4 2 3 2" xfId="5663" xr:uid="{00000000-0005-0000-0000-000078110000}"/>
    <cellStyle name="Normal 4 6 4 2 4" xfId="3855" xr:uid="{00000000-0005-0000-0000-000079110000}"/>
    <cellStyle name="Normal 4 6 4 3" xfId="1350" xr:uid="{00000000-0005-0000-0000-00007A110000}"/>
    <cellStyle name="Normal 4 6 4 3 2" xfId="4308" xr:uid="{00000000-0005-0000-0000-00007B110000}"/>
    <cellStyle name="Normal 4 6 4 4" xfId="2253" xr:uid="{00000000-0005-0000-0000-00007C110000}"/>
    <cellStyle name="Normal 4 6 4 4 2" xfId="5211" xr:uid="{00000000-0005-0000-0000-00007D110000}"/>
    <cellStyle name="Normal 4 6 4 5" xfId="3403" xr:uid="{00000000-0005-0000-0000-00007E110000}"/>
    <cellStyle name="Normal 4 6 5" xfId="670" xr:uid="{00000000-0005-0000-0000-00007F110000}"/>
    <cellStyle name="Normal 4 6 5 2" xfId="1576" xr:uid="{00000000-0005-0000-0000-000080110000}"/>
    <cellStyle name="Normal 4 6 5 2 2" xfId="4534" xr:uid="{00000000-0005-0000-0000-000081110000}"/>
    <cellStyle name="Normal 4 6 5 3" xfId="2479" xr:uid="{00000000-0005-0000-0000-000082110000}"/>
    <cellStyle name="Normal 4 6 5 3 2" xfId="5437" xr:uid="{00000000-0005-0000-0000-000083110000}"/>
    <cellStyle name="Normal 4 6 5 4" xfId="3629" xr:uid="{00000000-0005-0000-0000-000084110000}"/>
    <cellStyle name="Normal 4 6 6" xfId="1124" xr:uid="{00000000-0005-0000-0000-000085110000}"/>
    <cellStyle name="Normal 4 6 6 2" xfId="4082" xr:uid="{00000000-0005-0000-0000-000086110000}"/>
    <cellStyle name="Normal 4 6 7" xfId="2027" xr:uid="{00000000-0005-0000-0000-000087110000}"/>
    <cellStyle name="Normal 4 6 7 2" xfId="4985" xr:uid="{00000000-0005-0000-0000-000088110000}"/>
    <cellStyle name="Normal 4 6 8" xfId="3170" xr:uid="{00000000-0005-0000-0000-000089110000}"/>
    <cellStyle name="Normal 4 7" xfId="154" xr:uid="{00000000-0005-0000-0000-00008A110000}"/>
    <cellStyle name="Normal 4 7 2" xfId="229" xr:uid="{00000000-0005-0000-0000-00008B110000}"/>
    <cellStyle name="Normal 4 7 2 2" xfId="366" xr:uid="{00000000-0005-0000-0000-00008C110000}"/>
    <cellStyle name="Normal 4 7 2 2 2" xfId="595" xr:uid="{00000000-0005-0000-0000-00008D110000}"/>
    <cellStyle name="Normal 4 7 2 2 2 2" xfId="1049" xr:uid="{00000000-0005-0000-0000-00008E110000}"/>
    <cellStyle name="Normal 4 7 2 2 2 2 2" xfId="1955" xr:uid="{00000000-0005-0000-0000-00008F110000}"/>
    <cellStyle name="Normal 4 7 2 2 2 2 2 2" xfId="4913" xr:uid="{00000000-0005-0000-0000-000090110000}"/>
    <cellStyle name="Normal 4 7 2 2 2 2 3" xfId="2858" xr:uid="{00000000-0005-0000-0000-000091110000}"/>
    <cellStyle name="Normal 4 7 2 2 2 2 3 2" xfId="5816" xr:uid="{00000000-0005-0000-0000-000092110000}"/>
    <cellStyle name="Normal 4 7 2 2 2 2 4" xfId="4008" xr:uid="{00000000-0005-0000-0000-000093110000}"/>
    <cellStyle name="Normal 4 7 2 2 2 3" xfId="1503" xr:uid="{00000000-0005-0000-0000-000094110000}"/>
    <cellStyle name="Normal 4 7 2 2 2 3 2" xfId="4461" xr:uid="{00000000-0005-0000-0000-000095110000}"/>
    <cellStyle name="Normal 4 7 2 2 2 4" xfId="2406" xr:uid="{00000000-0005-0000-0000-000096110000}"/>
    <cellStyle name="Normal 4 7 2 2 2 4 2" xfId="5364" xr:uid="{00000000-0005-0000-0000-000097110000}"/>
    <cellStyle name="Normal 4 7 2 2 2 5" xfId="3556" xr:uid="{00000000-0005-0000-0000-000098110000}"/>
    <cellStyle name="Normal 4 7 2 2 3" xfId="823" xr:uid="{00000000-0005-0000-0000-000099110000}"/>
    <cellStyle name="Normal 4 7 2 2 3 2" xfId="1729" xr:uid="{00000000-0005-0000-0000-00009A110000}"/>
    <cellStyle name="Normal 4 7 2 2 3 2 2" xfId="4687" xr:uid="{00000000-0005-0000-0000-00009B110000}"/>
    <cellStyle name="Normal 4 7 2 2 3 3" xfId="2632" xr:uid="{00000000-0005-0000-0000-00009C110000}"/>
    <cellStyle name="Normal 4 7 2 2 3 3 2" xfId="5590" xr:uid="{00000000-0005-0000-0000-00009D110000}"/>
    <cellStyle name="Normal 4 7 2 2 3 4" xfId="3782" xr:uid="{00000000-0005-0000-0000-00009E110000}"/>
    <cellStyle name="Normal 4 7 2 2 4" xfId="1277" xr:uid="{00000000-0005-0000-0000-00009F110000}"/>
    <cellStyle name="Normal 4 7 2 2 4 2" xfId="4235" xr:uid="{00000000-0005-0000-0000-0000A0110000}"/>
    <cellStyle name="Normal 4 7 2 2 5" xfId="2180" xr:uid="{00000000-0005-0000-0000-0000A1110000}"/>
    <cellStyle name="Normal 4 7 2 2 5 2" xfId="5138" xr:uid="{00000000-0005-0000-0000-0000A2110000}"/>
    <cellStyle name="Normal 4 7 2 2 6" xfId="3330" xr:uid="{00000000-0005-0000-0000-0000A3110000}"/>
    <cellStyle name="Normal 4 7 2 3" xfId="483" xr:uid="{00000000-0005-0000-0000-0000A4110000}"/>
    <cellStyle name="Normal 4 7 2 3 2" xfId="937" xr:uid="{00000000-0005-0000-0000-0000A5110000}"/>
    <cellStyle name="Normal 4 7 2 3 2 2" xfId="1843" xr:uid="{00000000-0005-0000-0000-0000A6110000}"/>
    <cellStyle name="Normal 4 7 2 3 2 2 2" xfId="4801" xr:uid="{00000000-0005-0000-0000-0000A7110000}"/>
    <cellStyle name="Normal 4 7 2 3 2 3" xfId="2746" xr:uid="{00000000-0005-0000-0000-0000A8110000}"/>
    <cellStyle name="Normal 4 7 2 3 2 3 2" xfId="5704" xr:uid="{00000000-0005-0000-0000-0000A9110000}"/>
    <cellStyle name="Normal 4 7 2 3 2 4" xfId="3896" xr:uid="{00000000-0005-0000-0000-0000AA110000}"/>
    <cellStyle name="Normal 4 7 2 3 3" xfId="1391" xr:uid="{00000000-0005-0000-0000-0000AB110000}"/>
    <cellStyle name="Normal 4 7 2 3 3 2" xfId="4349" xr:uid="{00000000-0005-0000-0000-0000AC110000}"/>
    <cellStyle name="Normal 4 7 2 3 4" xfId="2294" xr:uid="{00000000-0005-0000-0000-0000AD110000}"/>
    <cellStyle name="Normal 4 7 2 3 4 2" xfId="5252" xr:uid="{00000000-0005-0000-0000-0000AE110000}"/>
    <cellStyle name="Normal 4 7 2 3 5" xfId="3444" xr:uid="{00000000-0005-0000-0000-0000AF110000}"/>
    <cellStyle name="Normal 4 7 2 4" xfId="711" xr:uid="{00000000-0005-0000-0000-0000B0110000}"/>
    <cellStyle name="Normal 4 7 2 4 2" xfId="1617" xr:uid="{00000000-0005-0000-0000-0000B1110000}"/>
    <cellStyle name="Normal 4 7 2 4 2 2" xfId="4575" xr:uid="{00000000-0005-0000-0000-0000B2110000}"/>
    <cellStyle name="Normal 4 7 2 4 3" xfId="2520" xr:uid="{00000000-0005-0000-0000-0000B3110000}"/>
    <cellStyle name="Normal 4 7 2 4 3 2" xfId="5478" xr:uid="{00000000-0005-0000-0000-0000B4110000}"/>
    <cellStyle name="Normal 4 7 2 4 4" xfId="3670" xr:uid="{00000000-0005-0000-0000-0000B5110000}"/>
    <cellStyle name="Normal 4 7 2 5" xfId="1165" xr:uid="{00000000-0005-0000-0000-0000B6110000}"/>
    <cellStyle name="Normal 4 7 2 5 2" xfId="4123" xr:uid="{00000000-0005-0000-0000-0000B7110000}"/>
    <cellStyle name="Normal 4 7 2 6" xfId="2068" xr:uid="{00000000-0005-0000-0000-0000B8110000}"/>
    <cellStyle name="Normal 4 7 2 6 2" xfId="5026" xr:uid="{00000000-0005-0000-0000-0000B9110000}"/>
    <cellStyle name="Normal 4 7 2 7" xfId="3216" xr:uid="{00000000-0005-0000-0000-0000BA110000}"/>
    <cellStyle name="Normal 4 7 3" xfId="329" xr:uid="{00000000-0005-0000-0000-0000BB110000}"/>
    <cellStyle name="Normal 4 7 3 2" xfId="558" xr:uid="{00000000-0005-0000-0000-0000BC110000}"/>
    <cellStyle name="Normal 4 7 3 2 2" xfId="1012" xr:uid="{00000000-0005-0000-0000-0000BD110000}"/>
    <cellStyle name="Normal 4 7 3 2 2 2" xfId="1918" xr:uid="{00000000-0005-0000-0000-0000BE110000}"/>
    <cellStyle name="Normal 4 7 3 2 2 2 2" xfId="4876" xr:uid="{00000000-0005-0000-0000-0000BF110000}"/>
    <cellStyle name="Normal 4 7 3 2 2 3" xfId="2821" xr:uid="{00000000-0005-0000-0000-0000C0110000}"/>
    <cellStyle name="Normal 4 7 3 2 2 3 2" xfId="5779" xr:uid="{00000000-0005-0000-0000-0000C1110000}"/>
    <cellStyle name="Normal 4 7 3 2 2 4" xfId="3971" xr:uid="{00000000-0005-0000-0000-0000C2110000}"/>
    <cellStyle name="Normal 4 7 3 2 3" xfId="1466" xr:uid="{00000000-0005-0000-0000-0000C3110000}"/>
    <cellStyle name="Normal 4 7 3 2 3 2" xfId="4424" xr:uid="{00000000-0005-0000-0000-0000C4110000}"/>
    <cellStyle name="Normal 4 7 3 2 4" xfId="2369" xr:uid="{00000000-0005-0000-0000-0000C5110000}"/>
    <cellStyle name="Normal 4 7 3 2 4 2" xfId="5327" xr:uid="{00000000-0005-0000-0000-0000C6110000}"/>
    <cellStyle name="Normal 4 7 3 2 5" xfId="3519" xr:uid="{00000000-0005-0000-0000-0000C7110000}"/>
    <cellStyle name="Normal 4 7 3 3" xfId="786" xr:uid="{00000000-0005-0000-0000-0000C8110000}"/>
    <cellStyle name="Normal 4 7 3 3 2" xfId="1692" xr:uid="{00000000-0005-0000-0000-0000C9110000}"/>
    <cellStyle name="Normal 4 7 3 3 2 2" xfId="4650" xr:uid="{00000000-0005-0000-0000-0000CA110000}"/>
    <cellStyle name="Normal 4 7 3 3 3" xfId="2595" xr:uid="{00000000-0005-0000-0000-0000CB110000}"/>
    <cellStyle name="Normal 4 7 3 3 3 2" xfId="5553" xr:uid="{00000000-0005-0000-0000-0000CC110000}"/>
    <cellStyle name="Normal 4 7 3 3 4" xfId="3745" xr:uid="{00000000-0005-0000-0000-0000CD110000}"/>
    <cellStyle name="Normal 4 7 3 4" xfId="1240" xr:uid="{00000000-0005-0000-0000-0000CE110000}"/>
    <cellStyle name="Normal 4 7 3 4 2" xfId="4198" xr:uid="{00000000-0005-0000-0000-0000CF110000}"/>
    <cellStyle name="Normal 4 7 3 5" xfId="2143" xr:uid="{00000000-0005-0000-0000-0000D0110000}"/>
    <cellStyle name="Normal 4 7 3 5 2" xfId="5101" xr:uid="{00000000-0005-0000-0000-0000D1110000}"/>
    <cellStyle name="Normal 4 7 3 6" xfId="3293" xr:uid="{00000000-0005-0000-0000-0000D2110000}"/>
    <cellStyle name="Normal 4 7 4" xfId="446" xr:uid="{00000000-0005-0000-0000-0000D3110000}"/>
    <cellStyle name="Normal 4 7 4 2" xfId="900" xr:uid="{00000000-0005-0000-0000-0000D4110000}"/>
    <cellStyle name="Normal 4 7 4 2 2" xfId="1806" xr:uid="{00000000-0005-0000-0000-0000D5110000}"/>
    <cellStyle name="Normal 4 7 4 2 2 2" xfId="4764" xr:uid="{00000000-0005-0000-0000-0000D6110000}"/>
    <cellStyle name="Normal 4 7 4 2 3" xfId="2709" xr:uid="{00000000-0005-0000-0000-0000D7110000}"/>
    <cellStyle name="Normal 4 7 4 2 3 2" xfId="5667" xr:uid="{00000000-0005-0000-0000-0000D8110000}"/>
    <cellStyle name="Normal 4 7 4 2 4" xfId="3859" xr:uid="{00000000-0005-0000-0000-0000D9110000}"/>
    <cellStyle name="Normal 4 7 4 3" xfId="1354" xr:uid="{00000000-0005-0000-0000-0000DA110000}"/>
    <cellStyle name="Normal 4 7 4 3 2" xfId="4312" xr:uid="{00000000-0005-0000-0000-0000DB110000}"/>
    <cellStyle name="Normal 4 7 4 4" xfId="2257" xr:uid="{00000000-0005-0000-0000-0000DC110000}"/>
    <cellStyle name="Normal 4 7 4 4 2" xfId="5215" xr:uid="{00000000-0005-0000-0000-0000DD110000}"/>
    <cellStyle name="Normal 4 7 4 5" xfId="3407" xr:uid="{00000000-0005-0000-0000-0000DE110000}"/>
    <cellStyle name="Normal 4 7 5" xfId="674" xr:uid="{00000000-0005-0000-0000-0000DF110000}"/>
    <cellStyle name="Normal 4 7 5 2" xfId="1580" xr:uid="{00000000-0005-0000-0000-0000E0110000}"/>
    <cellStyle name="Normal 4 7 5 2 2" xfId="4538" xr:uid="{00000000-0005-0000-0000-0000E1110000}"/>
    <cellStyle name="Normal 4 7 5 3" xfId="2483" xr:uid="{00000000-0005-0000-0000-0000E2110000}"/>
    <cellStyle name="Normal 4 7 5 3 2" xfId="5441" xr:uid="{00000000-0005-0000-0000-0000E3110000}"/>
    <cellStyle name="Normal 4 7 5 4" xfId="3633" xr:uid="{00000000-0005-0000-0000-0000E4110000}"/>
    <cellStyle name="Normal 4 7 6" xfId="1128" xr:uid="{00000000-0005-0000-0000-0000E5110000}"/>
    <cellStyle name="Normal 4 7 6 2" xfId="4086" xr:uid="{00000000-0005-0000-0000-0000E6110000}"/>
    <cellStyle name="Normal 4 7 7" xfId="2031" xr:uid="{00000000-0005-0000-0000-0000E7110000}"/>
    <cellStyle name="Normal 4 7 7 2" xfId="4989" xr:uid="{00000000-0005-0000-0000-0000E8110000}"/>
    <cellStyle name="Normal 4 7 8" xfId="3174" xr:uid="{00000000-0005-0000-0000-0000E9110000}"/>
    <cellStyle name="Normal 4 8" xfId="169" xr:uid="{00000000-0005-0000-0000-0000EA110000}"/>
    <cellStyle name="Normal 4 8 2" xfId="237" xr:uid="{00000000-0005-0000-0000-0000EB110000}"/>
    <cellStyle name="Normal 4 8 2 2" xfId="369" xr:uid="{00000000-0005-0000-0000-0000EC110000}"/>
    <cellStyle name="Normal 4 8 2 2 2" xfId="598" xr:uid="{00000000-0005-0000-0000-0000ED110000}"/>
    <cellStyle name="Normal 4 8 2 2 2 2" xfId="1052" xr:uid="{00000000-0005-0000-0000-0000EE110000}"/>
    <cellStyle name="Normal 4 8 2 2 2 2 2" xfId="1958" xr:uid="{00000000-0005-0000-0000-0000EF110000}"/>
    <cellStyle name="Normal 4 8 2 2 2 2 2 2" xfId="4916" xr:uid="{00000000-0005-0000-0000-0000F0110000}"/>
    <cellStyle name="Normal 4 8 2 2 2 2 3" xfId="2861" xr:uid="{00000000-0005-0000-0000-0000F1110000}"/>
    <cellStyle name="Normal 4 8 2 2 2 2 3 2" xfId="5819" xr:uid="{00000000-0005-0000-0000-0000F2110000}"/>
    <cellStyle name="Normal 4 8 2 2 2 2 4" xfId="4011" xr:uid="{00000000-0005-0000-0000-0000F3110000}"/>
    <cellStyle name="Normal 4 8 2 2 2 3" xfId="1506" xr:uid="{00000000-0005-0000-0000-0000F4110000}"/>
    <cellStyle name="Normal 4 8 2 2 2 3 2" xfId="4464" xr:uid="{00000000-0005-0000-0000-0000F5110000}"/>
    <cellStyle name="Normal 4 8 2 2 2 4" xfId="2409" xr:uid="{00000000-0005-0000-0000-0000F6110000}"/>
    <cellStyle name="Normal 4 8 2 2 2 4 2" xfId="5367" xr:uid="{00000000-0005-0000-0000-0000F7110000}"/>
    <cellStyle name="Normal 4 8 2 2 2 5" xfId="3559" xr:uid="{00000000-0005-0000-0000-0000F8110000}"/>
    <cellStyle name="Normal 4 8 2 2 3" xfId="826" xr:uid="{00000000-0005-0000-0000-0000F9110000}"/>
    <cellStyle name="Normal 4 8 2 2 3 2" xfId="1732" xr:uid="{00000000-0005-0000-0000-0000FA110000}"/>
    <cellStyle name="Normal 4 8 2 2 3 2 2" xfId="4690" xr:uid="{00000000-0005-0000-0000-0000FB110000}"/>
    <cellStyle name="Normal 4 8 2 2 3 3" xfId="2635" xr:uid="{00000000-0005-0000-0000-0000FC110000}"/>
    <cellStyle name="Normal 4 8 2 2 3 3 2" xfId="5593" xr:uid="{00000000-0005-0000-0000-0000FD110000}"/>
    <cellStyle name="Normal 4 8 2 2 3 4" xfId="3785" xr:uid="{00000000-0005-0000-0000-0000FE110000}"/>
    <cellStyle name="Normal 4 8 2 2 4" xfId="1280" xr:uid="{00000000-0005-0000-0000-0000FF110000}"/>
    <cellStyle name="Normal 4 8 2 2 4 2" xfId="4238" xr:uid="{00000000-0005-0000-0000-000000120000}"/>
    <cellStyle name="Normal 4 8 2 2 5" xfId="2183" xr:uid="{00000000-0005-0000-0000-000001120000}"/>
    <cellStyle name="Normal 4 8 2 2 5 2" xfId="5141" xr:uid="{00000000-0005-0000-0000-000002120000}"/>
    <cellStyle name="Normal 4 8 2 2 6" xfId="3333" xr:uid="{00000000-0005-0000-0000-000003120000}"/>
    <cellStyle name="Normal 4 8 2 3" xfId="486" xr:uid="{00000000-0005-0000-0000-000004120000}"/>
    <cellStyle name="Normal 4 8 2 3 2" xfId="940" xr:uid="{00000000-0005-0000-0000-000005120000}"/>
    <cellStyle name="Normal 4 8 2 3 2 2" xfId="1846" xr:uid="{00000000-0005-0000-0000-000006120000}"/>
    <cellStyle name="Normal 4 8 2 3 2 2 2" xfId="4804" xr:uid="{00000000-0005-0000-0000-000007120000}"/>
    <cellStyle name="Normal 4 8 2 3 2 3" xfId="2749" xr:uid="{00000000-0005-0000-0000-000008120000}"/>
    <cellStyle name="Normal 4 8 2 3 2 3 2" xfId="5707" xr:uid="{00000000-0005-0000-0000-000009120000}"/>
    <cellStyle name="Normal 4 8 2 3 2 4" xfId="3899" xr:uid="{00000000-0005-0000-0000-00000A120000}"/>
    <cellStyle name="Normal 4 8 2 3 3" xfId="1394" xr:uid="{00000000-0005-0000-0000-00000B120000}"/>
    <cellStyle name="Normal 4 8 2 3 3 2" xfId="4352" xr:uid="{00000000-0005-0000-0000-00000C120000}"/>
    <cellStyle name="Normal 4 8 2 3 4" xfId="2297" xr:uid="{00000000-0005-0000-0000-00000D120000}"/>
    <cellStyle name="Normal 4 8 2 3 4 2" xfId="5255" xr:uid="{00000000-0005-0000-0000-00000E120000}"/>
    <cellStyle name="Normal 4 8 2 3 5" xfId="3447" xr:uid="{00000000-0005-0000-0000-00000F120000}"/>
    <cellStyle name="Normal 4 8 2 4" xfId="714" xr:uid="{00000000-0005-0000-0000-000010120000}"/>
    <cellStyle name="Normal 4 8 2 4 2" xfId="1620" xr:uid="{00000000-0005-0000-0000-000011120000}"/>
    <cellStyle name="Normal 4 8 2 4 2 2" xfId="4578" xr:uid="{00000000-0005-0000-0000-000012120000}"/>
    <cellStyle name="Normal 4 8 2 4 3" xfId="2523" xr:uid="{00000000-0005-0000-0000-000013120000}"/>
    <cellStyle name="Normal 4 8 2 4 3 2" xfId="5481" xr:uid="{00000000-0005-0000-0000-000014120000}"/>
    <cellStyle name="Normal 4 8 2 4 4" xfId="3673" xr:uid="{00000000-0005-0000-0000-000015120000}"/>
    <cellStyle name="Normal 4 8 2 5" xfId="1168" xr:uid="{00000000-0005-0000-0000-000016120000}"/>
    <cellStyle name="Normal 4 8 2 5 2" xfId="4126" xr:uid="{00000000-0005-0000-0000-000017120000}"/>
    <cellStyle name="Normal 4 8 2 6" xfId="2071" xr:uid="{00000000-0005-0000-0000-000018120000}"/>
    <cellStyle name="Normal 4 8 2 6 2" xfId="5029" xr:uid="{00000000-0005-0000-0000-000019120000}"/>
    <cellStyle name="Normal 4 8 2 7" xfId="3221" xr:uid="{00000000-0005-0000-0000-00001A120000}"/>
    <cellStyle name="Normal 4 8 3" xfId="332" xr:uid="{00000000-0005-0000-0000-00001B120000}"/>
    <cellStyle name="Normal 4 8 3 2" xfId="561" xr:uid="{00000000-0005-0000-0000-00001C120000}"/>
    <cellStyle name="Normal 4 8 3 2 2" xfId="1015" xr:uid="{00000000-0005-0000-0000-00001D120000}"/>
    <cellStyle name="Normal 4 8 3 2 2 2" xfId="1921" xr:uid="{00000000-0005-0000-0000-00001E120000}"/>
    <cellStyle name="Normal 4 8 3 2 2 2 2" xfId="4879" xr:uid="{00000000-0005-0000-0000-00001F120000}"/>
    <cellStyle name="Normal 4 8 3 2 2 3" xfId="2824" xr:uid="{00000000-0005-0000-0000-000020120000}"/>
    <cellStyle name="Normal 4 8 3 2 2 3 2" xfId="5782" xr:uid="{00000000-0005-0000-0000-000021120000}"/>
    <cellStyle name="Normal 4 8 3 2 2 4" xfId="3974" xr:uid="{00000000-0005-0000-0000-000022120000}"/>
    <cellStyle name="Normal 4 8 3 2 3" xfId="1469" xr:uid="{00000000-0005-0000-0000-000023120000}"/>
    <cellStyle name="Normal 4 8 3 2 3 2" xfId="4427" xr:uid="{00000000-0005-0000-0000-000024120000}"/>
    <cellStyle name="Normal 4 8 3 2 4" xfId="2372" xr:uid="{00000000-0005-0000-0000-000025120000}"/>
    <cellStyle name="Normal 4 8 3 2 4 2" xfId="5330" xr:uid="{00000000-0005-0000-0000-000026120000}"/>
    <cellStyle name="Normal 4 8 3 2 5" xfId="3522" xr:uid="{00000000-0005-0000-0000-000027120000}"/>
    <cellStyle name="Normal 4 8 3 3" xfId="789" xr:uid="{00000000-0005-0000-0000-000028120000}"/>
    <cellStyle name="Normal 4 8 3 3 2" xfId="1695" xr:uid="{00000000-0005-0000-0000-000029120000}"/>
    <cellStyle name="Normal 4 8 3 3 2 2" xfId="4653" xr:uid="{00000000-0005-0000-0000-00002A120000}"/>
    <cellStyle name="Normal 4 8 3 3 3" xfId="2598" xr:uid="{00000000-0005-0000-0000-00002B120000}"/>
    <cellStyle name="Normal 4 8 3 3 3 2" xfId="5556" xr:uid="{00000000-0005-0000-0000-00002C120000}"/>
    <cellStyle name="Normal 4 8 3 3 4" xfId="3748" xr:uid="{00000000-0005-0000-0000-00002D120000}"/>
    <cellStyle name="Normal 4 8 3 4" xfId="1243" xr:uid="{00000000-0005-0000-0000-00002E120000}"/>
    <cellStyle name="Normal 4 8 3 4 2" xfId="4201" xr:uid="{00000000-0005-0000-0000-00002F120000}"/>
    <cellStyle name="Normal 4 8 3 5" xfId="2146" xr:uid="{00000000-0005-0000-0000-000030120000}"/>
    <cellStyle name="Normal 4 8 3 5 2" xfId="5104" xr:uid="{00000000-0005-0000-0000-000031120000}"/>
    <cellStyle name="Normal 4 8 3 6" xfId="3296" xr:uid="{00000000-0005-0000-0000-000032120000}"/>
    <cellStyle name="Normal 4 8 4" xfId="449" xr:uid="{00000000-0005-0000-0000-000033120000}"/>
    <cellStyle name="Normal 4 8 4 2" xfId="903" xr:uid="{00000000-0005-0000-0000-000034120000}"/>
    <cellStyle name="Normal 4 8 4 2 2" xfId="1809" xr:uid="{00000000-0005-0000-0000-000035120000}"/>
    <cellStyle name="Normal 4 8 4 2 2 2" xfId="4767" xr:uid="{00000000-0005-0000-0000-000036120000}"/>
    <cellStyle name="Normal 4 8 4 2 3" xfId="2712" xr:uid="{00000000-0005-0000-0000-000037120000}"/>
    <cellStyle name="Normal 4 8 4 2 3 2" xfId="5670" xr:uid="{00000000-0005-0000-0000-000038120000}"/>
    <cellStyle name="Normal 4 8 4 2 4" xfId="3862" xr:uid="{00000000-0005-0000-0000-000039120000}"/>
    <cellStyle name="Normal 4 8 4 3" xfId="1357" xr:uid="{00000000-0005-0000-0000-00003A120000}"/>
    <cellStyle name="Normal 4 8 4 3 2" xfId="4315" xr:uid="{00000000-0005-0000-0000-00003B120000}"/>
    <cellStyle name="Normal 4 8 4 4" xfId="2260" xr:uid="{00000000-0005-0000-0000-00003C120000}"/>
    <cellStyle name="Normal 4 8 4 4 2" xfId="5218" xr:uid="{00000000-0005-0000-0000-00003D120000}"/>
    <cellStyle name="Normal 4 8 4 5" xfId="3410" xr:uid="{00000000-0005-0000-0000-00003E120000}"/>
    <cellStyle name="Normal 4 8 5" xfId="677" xr:uid="{00000000-0005-0000-0000-00003F120000}"/>
    <cellStyle name="Normal 4 8 5 2" xfId="1583" xr:uid="{00000000-0005-0000-0000-000040120000}"/>
    <cellStyle name="Normal 4 8 5 2 2" xfId="4541" xr:uid="{00000000-0005-0000-0000-000041120000}"/>
    <cellStyle name="Normal 4 8 5 3" xfId="2486" xr:uid="{00000000-0005-0000-0000-000042120000}"/>
    <cellStyle name="Normal 4 8 5 3 2" xfId="5444" xr:uid="{00000000-0005-0000-0000-000043120000}"/>
    <cellStyle name="Normal 4 8 5 4" xfId="3636" xr:uid="{00000000-0005-0000-0000-000044120000}"/>
    <cellStyle name="Normal 4 8 6" xfId="1131" xr:uid="{00000000-0005-0000-0000-000045120000}"/>
    <cellStyle name="Normal 4 8 6 2" xfId="4089" xr:uid="{00000000-0005-0000-0000-000046120000}"/>
    <cellStyle name="Normal 4 8 7" xfId="2034" xr:uid="{00000000-0005-0000-0000-000047120000}"/>
    <cellStyle name="Normal 4 8 7 2" xfId="4992" xr:uid="{00000000-0005-0000-0000-000048120000}"/>
    <cellStyle name="Normal 4 8 8" xfId="3182" xr:uid="{00000000-0005-0000-0000-000049120000}"/>
    <cellStyle name="Normal 4 9" xfId="183" xr:uid="{00000000-0005-0000-0000-00004A120000}"/>
    <cellStyle name="Normal 4 9 10" xfId="3027" xr:uid="{00000000-0005-0000-0000-00004B120000}"/>
    <cellStyle name="Normal 4 9 10 2" xfId="3043" xr:uid="{00000000-0005-0000-0000-00004C120000}"/>
    <cellStyle name="Normal 4 9 10 2 2" xfId="5952" xr:uid="{00000000-0005-0000-0000-00004D120000}"/>
    <cellStyle name="Normal 4 9 10 2 3" xfId="6053" xr:uid="{00000000-0005-0000-0000-00004E120000}"/>
    <cellStyle name="Normal 4 9 10 2 3 2" xfId="6074" xr:uid="{00000000-0005-0000-0000-00004F120000}"/>
    <cellStyle name="Normal 4 9 10 2 3 2 2" xfId="6139" xr:uid="{00000000-0005-0000-0000-000050120000}"/>
    <cellStyle name="Normal 4 9 10 2 3 2 2 2" xfId="6168" xr:uid="{00000000-0005-0000-0000-000051120000}"/>
    <cellStyle name="Normal 4 9 10 2 3 2 2 3" xfId="6179" xr:uid="{CE89D538-E696-43DE-AFC7-17919995F873}"/>
    <cellStyle name="Normal 4 9 10 2 4" xfId="6064" xr:uid="{00000000-0005-0000-0000-000052120000}"/>
    <cellStyle name="Normal 4 9 10 3" xfId="5936" xr:uid="{00000000-0005-0000-0000-000053120000}"/>
    <cellStyle name="Normal 4 9 10 4" xfId="6051" xr:uid="{00000000-0005-0000-0000-000054120000}"/>
    <cellStyle name="Normal 4 9 10 4 2" xfId="6072" xr:uid="{00000000-0005-0000-0000-000055120000}"/>
    <cellStyle name="Normal 4 9 10 4 2 2" xfId="6137" xr:uid="{00000000-0005-0000-0000-000056120000}"/>
    <cellStyle name="Normal 4 9 10 4 2 2 2" xfId="6167" xr:uid="{00000000-0005-0000-0000-000057120000}"/>
    <cellStyle name="Normal 4 9 10 4 2 2 3" xfId="6178" xr:uid="{2425AC63-F24B-48F5-BC34-E8F53460C656}"/>
    <cellStyle name="Normal 4 9 10 5" xfId="6062" xr:uid="{00000000-0005-0000-0000-000058120000}"/>
    <cellStyle name="Normal 4 9 10 6" xfId="6136" xr:uid="{00000000-0005-0000-0000-000059120000}"/>
    <cellStyle name="Normal 4 9 10 6 2" xfId="6166" xr:uid="{00000000-0005-0000-0000-00005A120000}"/>
    <cellStyle name="Normal 4 9 11" xfId="3186" xr:uid="{00000000-0005-0000-0000-00005B120000}"/>
    <cellStyle name="Normal 4 9 2" xfId="245" xr:uid="{00000000-0005-0000-0000-00005C120000}"/>
    <cellStyle name="Normal 4 9 2 2" xfId="373" xr:uid="{00000000-0005-0000-0000-00005D120000}"/>
    <cellStyle name="Normal 4 9 2 2 2" xfId="602" xr:uid="{00000000-0005-0000-0000-00005E120000}"/>
    <cellStyle name="Normal 4 9 2 2 2 2" xfId="1056" xr:uid="{00000000-0005-0000-0000-00005F120000}"/>
    <cellStyle name="Normal 4 9 2 2 2 2 2" xfId="1962" xr:uid="{00000000-0005-0000-0000-000060120000}"/>
    <cellStyle name="Normal 4 9 2 2 2 2 2 2" xfId="4920" xr:uid="{00000000-0005-0000-0000-000061120000}"/>
    <cellStyle name="Normal 4 9 2 2 2 2 3" xfId="2865" xr:uid="{00000000-0005-0000-0000-000062120000}"/>
    <cellStyle name="Normal 4 9 2 2 2 2 3 2" xfId="5823" xr:uid="{00000000-0005-0000-0000-000063120000}"/>
    <cellStyle name="Normal 4 9 2 2 2 2 4" xfId="4015" xr:uid="{00000000-0005-0000-0000-000064120000}"/>
    <cellStyle name="Normal 4 9 2 2 2 3" xfId="1510" xr:uid="{00000000-0005-0000-0000-000065120000}"/>
    <cellStyle name="Normal 4 9 2 2 2 3 2" xfId="4468" xr:uid="{00000000-0005-0000-0000-000066120000}"/>
    <cellStyle name="Normal 4 9 2 2 2 4" xfId="2413" xr:uid="{00000000-0005-0000-0000-000067120000}"/>
    <cellStyle name="Normal 4 9 2 2 2 4 2" xfId="5371" xr:uid="{00000000-0005-0000-0000-000068120000}"/>
    <cellStyle name="Normal 4 9 2 2 2 5" xfId="3563" xr:uid="{00000000-0005-0000-0000-000069120000}"/>
    <cellStyle name="Normal 4 9 2 2 3" xfId="830" xr:uid="{00000000-0005-0000-0000-00006A120000}"/>
    <cellStyle name="Normal 4 9 2 2 3 2" xfId="1736" xr:uid="{00000000-0005-0000-0000-00006B120000}"/>
    <cellStyle name="Normal 4 9 2 2 3 2 2" xfId="4694" xr:uid="{00000000-0005-0000-0000-00006C120000}"/>
    <cellStyle name="Normal 4 9 2 2 3 3" xfId="2639" xr:uid="{00000000-0005-0000-0000-00006D120000}"/>
    <cellStyle name="Normal 4 9 2 2 3 3 2" xfId="5597" xr:uid="{00000000-0005-0000-0000-00006E120000}"/>
    <cellStyle name="Normal 4 9 2 2 3 4" xfId="3789" xr:uid="{00000000-0005-0000-0000-00006F120000}"/>
    <cellStyle name="Normal 4 9 2 2 4" xfId="1284" xr:uid="{00000000-0005-0000-0000-000070120000}"/>
    <cellStyle name="Normal 4 9 2 2 4 2" xfId="4242" xr:uid="{00000000-0005-0000-0000-000071120000}"/>
    <cellStyle name="Normal 4 9 2 2 5" xfId="2187" xr:uid="{00000000-0005-0000-0000-000072120000}"/>
    <cellStyle name="Normal 4 9 2 2 5 2" xfId="5145" xr:uid="{00000000-0005-0000-0000-000073120000}"/>
    <cellStyle name="Normal 4 9 2 2 6" xfId="3337" xr:uid="{00000000-0005-0000-0000-000074120000}"/>
    <cellStyle name="Normal 4 9 2 3" xfId="490" xr:uid="{00000000-0005-0000-0000-000075120000}"/>
    <cellStyle name="Normal 4 9 2 3 2" xfId="944" xr:uid="{00000000-0005-0000-0000-000076120000}"/>
    <cellStyle name="Normal 4 9 2 3 2 2" xfId="1850" xr:uid="{00000000-0005-0000-0000-000077120000}"/>
    <cellStyle name="Normal 4 9 2 3 2 2 2" xfId="4808" xr:uid="{00000000-0005-0000-0000-000078120000}"/>
    <cellStyle name="Normal 4 9 2 3 2 3" xfId="2753" xr:uid="{00000000-0005-0000-0000-000079120000}"/>
    <cellStyle name="Normal 4 9 2 3 2 3 2" xfId="5711" xr:uid="{00000000-0005-0000-0000-00007A120000}"/>
    <cellStyle name="Normal 4 9 2 3 2 4" xfId="3903" xr:uid="{00000000-0005-0000-0000-00007B120000}"/>
    <cellStyle name="Normal 4 9 2 3 3" xfId="1398" xr:uid="{00000000-0005-0000-0000-00007C120000}"/>
    <cellStyle name="Normal 4 9 2 3 3 2" xfId="4356" xr:uid="{00000000-0005-0000-0000-00007D120000}"/>
    <cellStyle name="Normal 4 9 2 3 4" xfId="2301" xr:uid="{00000000-0005-0000-0000-00007E120000}"/>
    <cellStyle name="Normal 4 9 2 3 4 2" xfId="5259" xr:uid="{00000000-0005-0000-0000-00007F120000}"/>
    <cellStyle name="Normal 4 9 2 3 5" xfId="3451" xr:uid="{00000000-0005-0000-0000-000080120000}"/>
    <cellStyle name="Normal 4 9 2 4" xfId="718" xr:uid="{00000000-0005-0000-0000-000081120000}"/>
    <cellStyle name="Normal 4 9 2 4 2" xfId="1624" xr:uid="{00000000-0005-0000-0000-000082120000}"/>
    <cellStyle name="Normal 4 9 2 4 2 2" xfId="4582" xr:uid="{00000000-0005-0000-0000-000083120000}"/>
    <cellStyle name="Normal 4 9 2 4 3" xfId="2527" xr:uid="{00000000-0005-0000-0000-000084120000}"/>
    <cellStyle name="Normal 4 9 2 4 3 2" xfId="5485" xr:uid="{00000000-0005-0000-0000-000085120000}"/>
    <cellStyle name="Normal 4 9 2 4 4" xfId="3677" xr:uid="{00000000-0005-0000-0000-000086120000}"/>
    <cellStyle name="Normal 4 9 2 5" xfId="1172" xr:uid="{00000000-0005-0000-0000-000087120000}"/>
    <cellStyle name="Normal 4 9 2 5 2" xfId="4130" xr:uid="{00000000-0005-0000-0000-000088120000}"/>
    <cellStyle name="Normal 4 9 2 6" xfId="2075" xr:uid="{00000000-0005-0000-0000-000089120000}"/>
    <cellStyle name="Normal 4 9 2 6 2" xfId="5033" xr:uid="{00000000-0005-0000-0000-00008A120000}"/>
    <cellStyle name="Normal 4 9 2 7" xfId="3225" xr:uid="{00000000-0005-0000-0000-00008B120000}"/>
    <cellStyle name="Normal 4 9 3" xfId="297" xr:uid="{00000000-0005-0000-0000-00008C120000}"/>
    <cellStyle name="Normal 4 9 3 2" xfId="411" xr:uid="{00000000-0005-0000-0000-00008D120000}"/>
    <cellStyle name="Normal 4 9 3 2 2" xfId="640" xr:uid="{00000000-0005-0000-0000-00008E120000}"/>
    <cellStyle name="Normal 4 9 3 2 2 2" xfId="1094" xr:uid="{00000000-0005-0000-0000-00008F120000}"/>
    <cellStyle name="Normal 4 9 3 2 2 2 2" xfId="2000" xr:uid="{00000000-0005-0000-0000-000090120000}"/>
    <cellStyle name="Normal 4 9 3 2 2 2 2 2" xfId="4958" xr:uid="{00000000-0005-0000-0000-000091120000}"/>
    <cellStyle name="Normal 4 9 3 2 2 2 3" xfId="2903" xr:uid="{00000000-0005-0000-0000-000092120000}"/>
    <cellStyle name="Normal 4 9 3 2 2 2 3 2" xfId="5861" xr:uid="{00000000-0005-0000-0000-000093120000}"/>
    <cellStyle name="Normal 4 9 3 2 2 2 4" xfId="4053" xr:uid="{00000000-0005-0000-0000-000094120000}"/>
    <cellStyle name="Normal 4 9 3 2 2 3" xfId="1548" xr:uid="{00000000-0005-0000-0000-000095120000}"/>
    <cellStyle name="Normal 4 9 3 2 2 3 2" xfId="4506" xr:uid="{00000000-0005-0000-0000-000096120000}"/>
    <cellStyle name="Normal 4 9 3 2 2 4" xfId="2451" xr:uid="{00000000-0005-0000-0000-000097120000}"/>
    <cellStyle name="Normal 4 9 3 2 2 4 2" xfId="5409" xr:uid="{00000000-0005-0000-0000-000098120000}"/>
    <cellStyle name="Normal 4 9 3 2 2 5" xfId="3601" xr:uid="{00000000-0005-0000-0000-000099120000}"/>
    <cellStyle name="Normal 4 9 3 2 3" xfId="868" xr:uid="{00000000-0005-0000-0000-00009A120000}"/>
    <cellStyle name="Normal 4 9 3 2 3 2" xfId="1774" xr:uid="{00000000-0005-0000-0000-00009B120000}"/>
    <cellStyle name="Normal 4 9 3 2 3 2 2" xfId="4732" xr:uid="{00000000-0005-0000-0000-00009C120000}"/>
    <cellStyle name="Normal 4 9 3 2 3 3" xfId="2677" xr:uid="{00000000-0005-0000-0000-00009D120000}"/>
    <cellStyle name="Normal 4 9 3 2 3 3 2" xfId="5635" xr:uid="{00000000-0005-0000-0000-00009E120000}"/>
    <cellStyle name="Normal 4 9 3 2 3 4" xfId="3827" xr:uid="{00000000-0005-0000-0000-00009F120000}"/>
    <cellStyle name="Normal 4 9 3 2 4" xfId="1322" xr:uid="{00000000-0005-0000-0000-0000A0120000}"/>
    <cellStyle name="Normal 4 9 3 2 4 2" xfId="4280" xr:uid="{00000000-0005-0000-0000-0000A1120000}"/>
    <cellStyle name="Normal 4 9 3 2 5" xfId="2225" xr:uid="{00000000-0005-0000-0000-0000A2120000}"/>
    <cellStyle name="Normal 4 9 3 2 5 2" xfId="5183" xr:uid="{00000000-0005-0000-0000-0000A3120000}"/>
    <cellStyle name="Normal 4 9 3 2 6" xfId="3375" xr:uid="{00000000-0005-0000-0000-0000A4120000}"/>
    <cellStyle name="Normal 4 9 3 3" xfId="528" xr:uid="{00000000-0005-0000-0000-0000A5120000}"/>
    <cellStyle name="Normal 4 9 3 3 2" xfId="982" xr:uid="{00000000-0005-0000-0000-0000A6120000}"/>
    <cellStyle name="Normal 4 9 3 3 2 2" xfId="1888" xr:uid="{00000000-0005-0000-0000-0000A7120000}"/>
    <cellStyle name="Normal 4 9 3 3 2 2 2" xfId="4846" xr:uid="{00000000-0005-0000-0000-0000A8120000}"/>
    <cellStyle name="Normal 4 9 3 3 2 3" xfId="2791" xr:uid="{00000000-0005-0000-0000-0000A9120000}"/>
    <cellStyle name="Normal 4 9 3 3 2 3 2" xfId="5749" xr:uid="{00000000-0005-0000-0000-0000AA120000}"/>
    <cellStyle name="Normal 4 9 3 3 2 4" xfId="3941" xr:uid="{00000000-0005-0000-0000-0000AB120000}"/>
    <cellStyle name="Normal 4 9 3 3 3" xfId="1436" xr:uid="{00000000-0005-0000-0000-0000AC120000}"/>
    <cellStyle name="Normal 4 9 3 3 3 2" xfId="4394" xr:uid="{00000000-0005-0000-0000-0000AD120000}"/>
    <cellStyle name="Normal 4 9 3 3 4" xfId="2339" xr:uid="{00000000-0005-0000-0000-0000AE120000}"/>
    <cellStyle name="Normal 4 9 3 3 4 2" xfId="5297" xr:uid="{00000000-0005-0000-0000-0000AF120000}"/>
    <cellStyle name="Normal 4 9 3 3 5" xfId="3489" xr:uid="{00000000-0005-0000-0000-0000B0120000}"/>
    <cellStyle name="Normal 4 9 3 4" xfId="756" xr:uid="{00000000-0005-0000-0000-0000B1120000}"/>
    <cellStyle name="Normal 4 9 3 4 2" xfId="1662" xr:uid="{00000000-0005-0000-0000-0000B2120000}"/>
    <cellStyle name="Normal 4 9 3 4 2 2" xfId="4620" xr:uid="{00000000-0005-0000-0000-0000B3120000}"/>
    <cellStyle name="Normal 4 9 3 4 3" xfId="2565" xr:uid="{00000000-0005-0000-0000-0000B4120000}"/>
    <cellStyle name="Normal 4 9 3 4 3 2" xfId="5523" xr:uid="{00000000-0005-0000-0000-0000B5120000}"/>
    <cellStyle name="Normal 4 9 3 4 4" xfId="3715" xr:uid="{00000000-0005-0000-0000-0000B6120000}"/>
    <cellStyle name="Normal 4 9 3 5" xfId="1210" xr:uid="{00000000-0005-0000-0000-0000B7120000}"/>
    <cellStyle name="Normal 4 9 3 5 2" xfId="4168" xr:uid="{00000000-0005-0000-0000-0000B8120000}"/>
    <cellStyle name="Normal 4 9 3 6" xfId="2113" xr:uid="{00000000-0005-0000-0000-0000B9120000}"/>
    <cellStyle name="Normal 4 9 3 6 2" xfId="5071" xr:uid="{00000000-0005-0000-0000-0000BA120000}"/>
    <cellStyle name="Normal 4 9 3 7" xfId="2993" xr:uid="{00000000-0005-0000-0000-0000BB120000}"/>
    <cellStyle name="Normal 4 9 3 7 2" xfId="3002" xr:uid="{00000000-0005-0000-0000-0000BC120000}"/>
    <cellStyle name="Normal 4 9 3 7 2 2" xfId="3015" xr:uid="{00000000-0005-0000-0000-0000BD120000}"/>
    <cellStyle name="Normal 4 9 3 7 2 2 2" xfId="5925" xr:uid="{00000000-0005-0000-0000-0000BE120000}"/>
    <cellStyle name="Normal 4 9 3 7 2 3" xfId="3031" xr:uid="{00000000-0005-0000-0000-0000BF120000}"/>
    <cellStyle name="Normal 4 9 3 7 2 3 2" xfId="3045" xr:uid="{00000000-0005-0000-0000-0000C0120000}"/>
    <cellStyle name="Normal 4 9 3 7 2 3 2 2" xfId="5954" xr:uid="{00000000-0005-0000-0000-0000C1120000}"/>
    <cellStyle name="Normal 4 9 3 7 2 3 2 3" xfId="6054" xr:uid="{00000000-0005-0000-0000-0000C2120000}"/>
    <cellStyle name="Normal 4 9 3 7 2 3 2 3 2" xfId="6075" xr:uid="{00000000-0005-0000-0000-0000C3120000}"/>
    <cellStyle name="Normal 4 9 3 7 2 3 2 3 2 2" xfId="6140" xr:uid="{00000000-0005-0000-0000-0000C4120000}"/>
    <cellStyle name="Normal 4 9 3 7 2 3 2 3 2 2 2" xfId="6169" xr:uid="{00000000-0005-0000-0000-0000C5120000}"/>
    <cellStyle name="Normal 4 9 3 7 2 3 2 3 2 2 3" xfId="6180" xr:uid="{2FD797B9-D4DF-4BFA-8260-F73FA0EDCC93}"/>
    <cellStyle name="Normal 4 9 3 7 2 3 2 4" xfId="6065" xr:uid="{00000000-0005-0000-0000-0000C6120000}"/>
    <cellStyle name="Normal 4 9 3 7 2 3 3" xfId="5940" xr:uid="{00000000-0005-0000-0000-0000C7120000}"/>
    <cellStyle name="Normal 4 9 3 7 2 4" xfId="5913" xr:uid="{00000000-0005-0000-0000-0000C8120000}"/>
    <cellStyle name="Normal 4 9 3 7 3" xfId="3010" xr:uid="{00000000-0005-0000-0000-0000C9120000}"/>
    <cellStyle name="Normal 4 9 3 7 3 2" xfId="5920" xr:uid="{00000000-0005-0000-0000-0000CA120000}"/>
    <cellStyle name="Normal 4 9 3 7 4" xfId="5905" xr:uid="{00000000-0005-0000-0000-0000CB120000}"/>
    <cellStyle name="Normal 4 9 3 8" xfId="3029" xr:uid="{00000000-0005-0000-0000-0000CC120000}"/>
    <cellStyle name="Normal 4 9 3 8 2" xfId="3048" xr:uid="{00000000-0005-0000-0000-0000CD120000}"/>
    <cellStyle name="Normal 4 9 3 8 2 2" xfId="5957" xr:uid="{00000000-0005-0000-0000-0000CE120000}"/>
    <cellStyle name="Normal 4 9 3 8 2 3" xfId="6056" xr:uid="{00000000-0005-0000-0000-0000CF120000}"/>
    <cellStyle name="Normal 4 9 3 8 2 3 2" xfId="6079" xr:uid="{00000000-0005-0000-0000-0000D0120000}"/>
    <cellStyle name="Normal 4 9 3 8 2 3 2 2" xfId="6147" xr:uid="{00000000-0005-0000-0000-0000D1120000}"/>
    <cellStyle name="Normal 4 9 3 8 2 3 2 2 2" xfId="6175" xr:uid="{00000000-0005-0000-0000-0000D2120000}"/>
    <cellStyle name="Normal 4 9 3 8 2 3 2 2 3" xfId="6181" xr:uid="{873A36A0-E37E-4A23-89AA-1333A3751BE3}"/>
    <cellStyle name="Normal 4 9 3 8 2 3 3" xfId="6143" xr:uid="{00000000-0005-0000-0000-0000D3120000}"/>
    <cellStyle name="Normal 4 9 3 8 2 3 3 2" xfId="6172" xr:uid="{00000000-0005-0000-0000-0000D4120000}"/>
    <cellStyle name="Normal 4 9 3 8 2 4" xfId="6067" xr:uid="{00000000-0005-0000-0000-0000D5120000}"/>
    <cellStyle name="Normal 4 9 3 8 3" xfId="5938" xr:uid="{00000000-0005-0000-0000-0000D6120000}"/>
    <cellStyle name="Normal 4 9 3 9" xfId="3263" xr:uid="{00000000-0005-0000-0000-0000D7120000}"/>
    <cellStyle name="Normal 4 9 4" xfId="336" xr:uid="{00000000-0005-0000-0000-0000D8120000}"/>
    <cellStyle name="Normal 4 9 4 2" xfId="565" xr:uid="{00000000-0005-0000-0000-0000D9120000}"/>
    <cellStyle name="Normal 4 9 4 2 2" xfId="1019" xr:uid="{00000000-0005-0000-0000-0000DA120000}"/>
    <cellStyle name="Normal 4 9 4 2 2 2" xfId="1925" xr:uid="{00000000-0005-0000-0000-0000DB120000}"/>
    <cellStyle name="Normal 4 9 4 2 2 2 2" xfId="4883" xr:uid="{00000000-0005-0000-0000-0000DC120000}"/>
    <cellStyle name="Normal 4 9 4 2 2 3" xfId="2828" xr:uid="{00000000-0005-0000-0000-0000DD120000}"/>
    <cellStyle name="Normal 4 9 4 2 2 3 2" xfId="5786" xr:uid="{00000000-0005-0000-0000-0000DE120000}"/>
    <cellStyle name="Normal 4 9 4 2 2 4" xfId="3978" xr:uid="{00000000-0005-0000-0000-0000DF120000}"/>
    <cellStyle name="Normal 4 9 4 2 3" xfId="1473" xr:uid="{00000000-0005-0000-0000-0000E0120000}"/>
    <cellStyle name="Normal 4 9 4 2 3 2" xfId="4431" xr:uid="{00000000-0005-0000-0000-0000E1120000}"/>
    <cellStyle name="Normal 4 9 4 2 4" xfId="2376" xr:uid="{00000000-0005-0000-0000-0000E2120000}"/>
    <cellStyle name="Normal 4 9 4 2 4 2" xfId="5334" xr:uid="{00000000-0005-0000-0000-0000E3120000}"/>
    <cellStyle name="Normal 4 9 4 2 5" xfId="3526" xr:uid="{00000000-0005-0000-0000-0000E4120000}"/>
    <cellStyle name="Normal 4 9 4 3" xfId="793" xr:uid="{00000000-0005-0000-0000-0000E5120000}"/>
    <cellStyle name="Normal 4 9 4 3 2" xfId="1699" xr:uid="{00000000-0005-0000-0000-0000E6120000}"/>
    <cellStyle name="Normal 4 9 4 3 2 2" xfId="4657" xr:uid="{00000000-0005-0000-0000-0000E7120000}"/>
    <cellStyle name="Normal 4 9 4 3 3" xfId="2602" xr:uid="{00000000-0005-0000-0000-0000E8120000}"/>
    <cellStyle name="Normal 4 9 4 3 3 2" xfId="5560" xr:uid="{00000000-0005-0000-0000-0000E9120000}"/>
    <cellStyle name="Normal 4 9 4 3 4" xfId="3752" xr:uid="{00000000-0005-0000-0000-0000EA120000}"/>
    <cellStyle name="Normal 4 9 4 4" xfId="1247" xr:uid="{00000000-0005-0000-0000-0000EB120000}"/>
    <cellStyle name="Normal 4 9 4 4 2" xfId="4205" xr:uid="{00000000-0005-0000-0000-0000EC120000}"/>
    <cellStyle name="Normal 4 9 4 5" xfId="2150" xr:uid="{00000000-0005-0000-0000-0000ED120000}"/>
    <cellStyle name="Normal 4 9 4 5 2" xfId="5108" xr:uid="{00000000-0005-0000-0000-0000EE120000}"/>
    <cellStyle name="Normal 4 9 4 6" xfId="3300" xr:uid="{00000000-0005-0000-0000-0000EF120000}"/>
    <cellStyle name="Normal 4 9 5" xfId="453" xr:uid="{00000000-0005-0000-0000-0000F0120000}"/>
    <cellStyle name="Normal 4 9 5 2" xfId="907" xr:uid="{00000000-0005-0000-0000-0000F1120000}"/>
    <cellStyle name="Normal 4 9 5 2 2" xfId="1813" xr:uid="{00000000-0005-0000-0000-0000F2120000}"/>
    <cellStyle name="Normal 4 9 5 2 2 2" xfId="4771" xr:uid="{00000000-0005-0000-0000-0000F3120000}"/>
    <cellStyle name="Normal 4 9 5 2 3" xfId="2716" xr:uid="{00000000-0005-0000-0000-0000F4120000}"/>
    <cellStyle name="Normal 4 9 5 2 3 2" xfId="5674" xr:uid="{00000000-0005-0000-0000-0000F5120000}"/>
    <cellStyle name="Normal 4 9 5 2 4" xfId="3866" xr:uid="{00000000-0005-0000-0000-0000F6120000}"/>
    <cellStyle name="Normal 4 9 5 3" xfId="1361" xr:uid="{00000000-0005-0000-0000-0000F7120000}"/>
    <cellStyle name="Normal 4 9 5 3 2" xfId="4319" xr:uid="{00000000-0005-0000-0000-0000F8120000}"/>
    <cellStyle name="Normal 4 9 5 4" xfId="2264" xr:uid="{00000000-0005-0000-0000-0000F9120000}"/>
    <cellStyle name="Normal 4 9 5 4 2" xfId="5222" xr:uid="{00000000-0005-0000-0000-0000FA120000}"/>
    <cellStyle name="Normal 4 9 5 5" xfId="3414" xr:uid="{00000000-0005-0000-0000-0000FB120000}"/>
    <cellStyle name="Normal 4 9 6" xfId="681" xr:uid="{00000000-0005-0000-0000-0000FC120000}"/>
    <cellStyle name="Normal 4 9 6 2" xfId="1587" xr:uid="{00000000-0005-0000-0000-0000FD120000}"/>
    <cellStyle name="Normal 4 9 6 2 2" xfId="4545" xr:uid="{00000000-0005-0000-0000-0000FE120000}"/>
    <cellStyle name="Normal 4 9 6 3" xfId="2490" xr:uid="{00000000-0005-0000-0000-0000FF120000}"/>
    <cellStyle name="Normal 4 9 6 3 2" xfId="5448" xr:uid="{00000000-0005-0000-0000-000000130000}"/>
    <cellStyle name="Normal 4 9 6 4" xfId="3640" xr:uid="{00000000-0005-0000-0000-000001130000}"/>
    <cellStyle name="Normal 4 9 7" xfId="1135" xr:uid="{00000000-0005-0000-0000-000002130000}"/>
    <cellStyle name="Normal 4 9 7 2" xfId="4093" xr:uid="{00000000-0005-0000-0000-000003130000}"/>
    <cellStyle name="Normal 4 9 8" xfId="2038" xr:uid="{00000000-0005-0000-0000-000004130000}"/>
    <cellStyle name="Normal 4 9 8 2" xfId="4996" xr:uid="{00000000-0005-0000-0000-000005130000}"/>
    <cellStyle name="Normal 4 9 9" xfId="2992" xr:uid="{00000000-0005-0000-0000-000006130000}"/>
    <cellStyle name="Normal 4 9 9 2" xfId="3000" xr:uid="{00000000-0005-0000-0000-000007130000}"/>
    <cellStyle name="Normal 4 9 9 2 2" xfId="3013" xr:uid="{00000000-0005-0000-0000-000008130000}"/>
    <cellStyle name="Normal 4 9 9 2 2 2" xfId="5923" xr:uid="{00000000-0005-0000-0000-000009130000}"/>
    <cellStyle name="Normal 4 9 9 2 3" xfId="3035" xr:uid="{00000000-0005-0000-0000-00000A130000}"/>
    <cellStyle name="Normal 4 9 9 2 3 2" xfId="3051" xr:uid="{00000000-0005-0000-0000-00000B130000}"/>
    <cellStyle name="Normal 4 9 9 2 3 2 2" xfId="5960" xr:uid="{00000000-0005-0000-0000-00000C130000}"/>
    <cellStyle name="Normal 4 9 9 2 3 3" xfId="5944" xr:uid="{00000000-0005-0000-0000-00000D130000}"/>
    <cellStyle name="Normal 4 9 9 2 4" xfId="5911" xr:uid="{00000000-0005-0000-0000-00000E130000}"/>
    <cellStyle name="Normal 4 9 9 3" xfId="3008" xr:uid="{00000000-0005-0000-0000-00000F130000}"/>
    <cellStyle name="Normal 4 9 9 3 2" xfId="5918" xr:uid="{00000000-0005-0000-0000-000010130000}"/>
    <cellStyle name="Normal 4 9 9 4" xfId="5904" xr:uid="{00000000-0005-0000-0000-000011130000}"/>
    <cellStyle name="Normal 40" xfId="416" xr:uid="{00000000-0005-0000-0000-000012130000}"/>
    <cellStyle name="Normal 41" xfId="415" xr:uid="{00000000-0005-0000-0000-000013130000}"/>
    <cellStyle name="Normal 41 2" xfId="871" xr:uid="{00000000-0005-0000-0000-000014130000}"/>
    <cellStyle name="Normal 41 2 2" xfId="1777" xr:uid="{00000000-0005-0000-0000-000015130000}"/>
    <cellStyle name="Normal 41 2 2 2" xfId="4735" xr:uid="{00000000-0005-0000-0000-000016130000}"/>
    <cellStyle name="Normal 41 2 3" xfId="2680" xr:uid="{00000000-0005-0000-0000-000017130000}"/>
    <cellStyle name="Normal 41 2 3 2" xfId="5638" xr:uid="{00000000-0005-0000-0000-000018130000}"/>
    <cellStyle name="Normal 41 2 4" xfId="3830" xr:uid="{00000000-0005-0000-0000-000019130000}"/>
    <cellStyle name="Normal 41 3" xfId="1325" xr:uid="{00000000-0005-0000-0000-00001A130000}"/>
    <cellStyle name="Normal 41 3 2" xfId="4283" xr:uid="{00000000-0005-0000-0000-00001B130000}"/>
    <cellStyle name="Normal 41 4" xfId="2228" xr:uid="{00000000-0005-0000-0000-00001C130000}"/>
    <cellStyle name="Normal 41 4 2" xfId="5186" xr:uid="{00000000-0005-0000-0000-00001D130000}"/>
    <cellStyle name="Normal 41 5" xfId="3378" xr:uid="{00000000-0005-0000-0000-00001E130000}"/>
    <cellStyle name="Normal 42" xfId="644" xr:uid="{00000000-0005-0000-0000-00001F130000}"/>
    <cellStyle name="Normal 42 2" xfId="2998" xr:uid="{00000000-0005-0000-0000-000020130000}"/>
    <cellStyle name="Normal 43" xfId="643" xr:uid="{00000000-0005-0000-0000-000021130000}"/>
    <cellStyle name="Normal 43 2" xfId="1551" xr:uid="{00000000-0005-0000-0000-000022130000}"/>
    <cellStyle name="Normal 43 2 2" xfId="4509" xr:uid="{00000000-0005-0000-0000-000023130000}"/>
    <cellStyle name="Normal 43 3" xfId="2454" xr:uid="{00000000-0005-0000-0000-000024130000}"/>
    <cellStyle name="Normal 43 3 2" xfId="5412" xr:uid="{00000000-0005-0000-0000-000025130000}"/>
    <cellStyle name="Normal 43 4" xfId="3604" xr:uid="{00000000-0005-0000-0000-000026130000}"/>
    <cellStyle name="Normal 44" xfId="1098" xr:uid="{00000000-0005-0000-0000-000027130000}"/>
    <cellStyle name="Normal 44 2" xfId="4057" xr:uid="{00000000-0005-0000-0000-000028130000}"/>
    <cellStyle name="Normal 45" xfId="1097" xr:uid="{00000000-0005-0000-0000-000029130000}"/>
    <cellStyle name="Normal 45 2" xfId="4056" xr:uid="{00000000-0005-0000-0000-00002A130000}"/>
    <cellStyle name="Normal 46" xfId="6176" xr:uid="{6E167481-1AA8-4912-89E1-4FF78ECA3C61}"/>
    <cellStyle name="Normal 5" xfId="76" xr:uid="{00000000-0005-0000-0000-00002B130000}"/>
    <cellStyle name="Normal 5 2" xfId="170" xr:uid="{00000000-0005-0000-0000-00002C130000}"/>
    <cellStyle name="Normal 6" xfId="77" xr:uid="{00000000-0005-0000-0000-00002D130000}"/>
    <cellStyle name="Normal 6 2" xfId="138" xr:uid="{00000000-0005-0000-0000-00002E130000}"/>
    <cellStyle name="Normal 7" xfId="104" xr:uid="{00000000-0005-0000-0000-00002F130000}"/>
    <cellStyle name="Normal 7 2" xfId="171" xr:uid="{00000000-0005-0000-0000-000030130000}"/>
    <cellStyle name="Normal 7 2 2" xfId="238" xr:uid="{00000000-0005-0000-0000-000031130000}"/>
    <cellStyle name="Normal 8" xfId="103" xr:uid="{00000000-0005-0000-0000-000032130000}"/>
    <cellStyle name="Normal 8 2" xfId="197" xr:uid="{00000000-0005-0000-0000-000033130000}"/>
    <cellStyle name="Normal 8 2 2" xfId="341" xr:uid="{00000000-0005-0000-0000-000034130000}"/>
    <cellStyle name="Normal 8 2 2 2" xfId="570" xr:uid="{00000000-0005-0000-0000-000035130000}"/>
    <cellStyle name="Normal 8 2 2 2 2" xfId="1024" xr:uid="{00000000-0005-0000-0000-000036130000}"/>
    <cellStyle name="Normal 8 2 2 2 2 2" xfId="1930" xr:uid="{00000000-0005-0000-0000-000037130000}"/>
    <cellStyle name="Normal 8 2 2 2 2 2 2" xfId="4888" xr:uid="{00000000-0005-0000-0000-000038130000}"/>
    <cellStyle name="Normal 8 2 2 2 2 3" xfId="2833" xr:uid="{00000000-0005-0000-0000-000039130000}"/>
    <cellStyle name="Normal 8 2 2 2 2 3 2" xfId="5791" xr:uid="{00000000-0005-0000-0000-00003A130000}"/>
    <cellStyle name="Normal 8 2 2 2 2 4" xfId="3983" xr:uid="{00000000-0005-0000-0000-00003B130000}"/>
    <cellStyle name="Normal 8 2 2 2 3" xfId="1478" xr:uid="{00000000-0005-0000-0000-00003C130000}"/>
    <cellStyle name="Normal 8 2 2 2 3 2" xfId="4436" xr:uid="{00000000-0005-0000-0000-00003D130000}"/>
    <cellStyle name="Normal 8 2 2 2 4" xfId="2381" xr:uid="{00000000-0005-0000-0000-00003E130000}"/>
    <cellStyle name="Normal 8 2 2 2 4 2" xfId="5339" xr:uid="{00000000-0005-0000-0000-00003F130000}"/>
    <cellStyle name="Normal 8 2 2 2 5" xfId="3531" xr:uid="{00000000-0005-0000-0000-000040130000}"/>
    <cellStyle name="Normal 8 2 2 3" xfId="798" xr:uid="{00000000-0005-0000-0000-000041130000}"/>
    <cellStyle name="Normal 8 2 2 3 2" xfId="1704" xr:uid="{00000000-0005-0000-0000-000042130000}"/>
    <cellStyle name="Normal 8 2 2 3 2 2" xfId="4662" xr:uid="{00000000-0005-0000-0000-000043130000}"/>
    <cellStyle name="Normal 8 2 2 3 3" xfId="2607" xr:uid="{00000000-0005-0000-0000-000044130000}"/>
    <cellStyle name="Normal 8 2 2 3 3 2" xfId="5565" xr:uid="{00000000-0005-0000-0000-000045130000}"/>
    <cellStyle name="Normal 8 2 2 3 4" xfId="3757" xr:uid="{00000000-0005-0000-0000-000046130000}"/>
    <cellStyle name="Normal 8 2 2 4" xfId="1252" xr:uid="{00000000-0005-0000-0000-000047130000}"/>
    <cellStyle name="Normal 8 2 2 4 2" xfId="4210" xr:uid="{00000000-0005-0000-0000-000048130000}"/>
    <cellStyle name="Normal 8 2 2 5" xfId="2155" xr:uid="{00000000-0005-0000-0000-000049130000}"/>
    <cellStyle name="Normal 8 2 2 5 2" xfId="5113" xr:uid="{00000000-0005-0000-0000-00004A130000}"/>
    <cellStyle name="Normal 8 2 2 6" xfId="3305" xr:uid="{00000000-0005-0000-0000-00004B130000}"/>
    <cellStyle name="Normal 8 2 3" xfId="458" xr:uid="{00000000-0005-0000-0000-00004C130000}"/>
    <cellStyle name="Normal 8 2 3 2" xfId="912" xr:uid="{00000000-0005-0000-0000-00004D130000}"/>
    <cellStyle name="Normal 8 2 3 2 2" xfId="1818" xr:uid="{00000000-0005-0000-0000-00004E130000}"/>
    <cellStyle name="Normal 8 2 3 2 2 2" xfId="4776" xr:uid="{00000000-0005-0000-0000-00004F130000}"/>
    <cellStyle name="Normal 8 2 3 2 3" xfId="2721" xr:uid="{00000000-0005-0000-0000-000050130000}"/>
    <cellStyle name="Normal 8 2 3 2 3 2" xfId="5679" xr:uid="{00000000-0005-0000-0000-000051130000}"/>
    <cellStyle name="Normal 8 2 3 2 4" xfId="3871" xr:uid="{00000000-0005-0000-0000-000052130000}"/>
    <cellStyle name="Normal 8 2 3 3" xfId="1366" xr:uid="{00000000-0005-0000-0000-000053130000}"/>
    <cellStyle name="Normal 8 2 3 3 2" xfId="4324" xr:uid="{00000000-0005-0000-0000-000054130000}"/>
    <cellStyle name="Normal 8 2 3 4" xfId="2269" xr:uid="{00000000-0005-0000-0000-000055130000}"/>
    <cellStyle name="Normal 8 2 3 4 2" xfId="5227" xr:uid="{00000000-0005-0000-0000-000056130000}"/>
    <cellStyle name="Normal 8 2 3 5" xfId="3419" xr:uid="{00000000-0005-0000-0000-000057130000}"/>
    <cellStyle name="Normal 8 2 4" xfId="686" xr:uid="{00000000-0005-0000-0000-000058130000}"/>
    <cellStyle name="Normal 8 2 4 2" xfId="1592" xr:uid="{00000000-0005-0000-0000-000059130000}"/>
    <cellStyle name="Normal 8 2 4 2 2" xfId="4550" xr:uid="{00000000-0005-0000-0000-00005A130000}"/>
    <cellStyle name="Normal 8 2 4 3" xfId="2495" xr:uid="{00000000-0005-0000-0000-00005B130000}"/>
    <cellStyle name="Normal 8 2 4 3 2" xfId="5453" xr:uid="{00000000-0005-0000-0000-00005C130000}"/>
    <cellStyle name="Normal 8 2 4 4" xfId="3645" xr:uid="{00000000-0005-0000-0000-00005D130000}"/>
    <cellStyle name="Normal 8 2 5" xfId="1140" xr:uid="{00000000-0005-0000-0000-00005E130000}"/>
    <cellStyle name="Normal 8 2 5 2" xfId="4098" xr:uid="{00000000-0005-0000-0000-00005F130000}"/>
    <cellStyle name="Normal 8 2 6" xfId="2043" xr:uid="{00000000-0005-0000-0000-000060130000}"/>
    <cellStyle name="Normal 8 2 6 2" xfId="5001" xr:uid="{00000000-0005-0000-0000-000061130000}"/>
    <cellStyle name="Normal 8 2 7" xfId="3191" xr:uid="{00000000-0005-0000-0000-000062130000}"/>
    <cellStyle name="Normal 8 3" xfId="304" xr:uid="{00000000-0005-0000-0000-000063130000}"/>
    <cellStyle name="Normal 8 3 2" xfId="533" xr:uid="{00000000-0005-0000-0000-000064130000}"/>
    <cellStyle name="Normal 8 3 2 2" xfId="987" xr:uid="{00000000-0005-0000-0000-000065130000}"/>
    <cellStyle name="Normal 8 3 2 2 2" xfId="1893" xr:uid="{00000000-0005-0000-0000-000066130000}"/>
    <cellStyle name="Normal 8 3 2 2 2 2" xfId="4851" xr:uid="{00000000-0005-0000-0000-000067130000}"/>
    <cellStyle name="Normal 8 3 2 2 3" xfId="2796" xr:uid="{00000000-0005-0000-0000-000068130000}"/>
    <cellStyle name="Normal 8 3 2 2 3 2" xfId="5754" xr:uid="{00000000-0005-0000-0000-000069130000}"/>
    <cellStyle name="Normal 8 3 2 2 4" xfId="3946" xr:uid="{00000000-0005-0000-0000-00006A130000}"/>
    <cellStyle name="Normal 8 3 2 3" xfId="1441" xr:uid="{00000000-0005-0000-0000-00006B130000}"/>
    <cellStyle name="Normal 8 3 2 3 2" xfId="4399" xr:uid="{00000000-0005-0000-0000-00006C130000}"/>
    <cellStyle name="Normal 8 3 2 4" xfId="2344" xr:uid="{00000000-0005-0000-0000-00006D130000}"/>
    <cellStyle name="Normal 8 3 2 4 2" xfId="5302" xr:uid="{00000000-0005-0000-0000-00006E130000}"/>
    <cellStyle name="Normal 8 3 2 5" xfId="3494" xr:uid="{00000000-0005-0000-0000-00006F130000}"/>
    <cellStyle name="Normal 8 3 3" xfId="761" xr:uid="{00000000-0005-0000-0000-000070130000}"/>
    <cellStyle name="Normal 8 3 3 2" xfId="1667" xr:uid="{00000000-0005-0000-0000-000071130000}"/>
    <cellStyle name="Normal 8 3 3 2 2" xfId="4625" xr:uid="{00000000-0005-0000-0000-000072130000}"/>
    <cellStyle name="Normal 8 3 3 3" xfId="2570" xr:uid="{00000000-0005-0000-0000-000073130000}"/>
    <cellStyle name="Normal 8 3 3 3 2" xfId="5528" xr:uid="{00000000-0005-0000-0000-000074130000}"/>
    <cellStyle name="Normal 8 3 3 4" xfId="3720" xr:uid="{00000000-0005-0000-0000-000075130000}"/>
    <cellStyle name="Normal 8 3 4" xfId="1215" xr:uid="{00000000-0005-0000-0000-000076130000}"/>
    <cellStyle name="Normal 8 3 4 2" xfId="4173" xr:uid="{00000000-0005-0000-0000-000077130000}"/>
    <cellStyle name="Normal 8 3 5" xfId="2118" xr:uid="{00000000-0005-0000-0000-000078130000}"/>
    <cellStyle name="Normal 8 3 5 2" xfId="5076" xr:uid="{00000000-0005-0000-0000-000079130000}"/>
    <cellStyle name="Normal 8 3 6" xfId="3268" xr:uid="{00000000-0005-0000-0000-00007A130000}"/>
    <cellStyle name="Normal 8 4" xfId="421" xr:uid="{00000000-0005-0000-0000-00007B130000}"/>
    <cellStyle name="Normal 8 4 2" xfId="875" xr:uid="{00000000-0005-0000-0000-00007C130000}"/>
    <cellStyle name="Normal 8 4 2 2" xfId="1781" xr:uid="{00000000-0005-0000-0000-00007D130000}"/>
    <cellStyle name="Normal 8 4 2 2 2" xfId="4739" xr:uid="{00000000-0005-0000-0000-00007E130000}"/>
    <cellStyle name="Normal 8 4 2 3" xfId="2684" xr:uid="{00000000-0005-0000-0000-00007F130000}"/>
    <cellStyle name="Normal 8 4 2 3 2" xfId="5642" xr:uid="{00000000-0005-0000-0000-000080130000}"/>
    <cellStyle name="Normal 8 4 2 4" xfId="3834" xr:uid="{00000000-0005-0000-0000-000081130000}"/>
    <cellStyle name="Normal 8 4 3" xfId="1329" xr:uid="{00000000-0005-0000-0000-000082130000}"/>
    <cellStyle name="Normal 8 4 3 2" xfId="4287" xr:uid="{00000000-0005-0000-0000-000083130000}"/>
    <cellStyle name="Normal 8 4 4" xfId="2232" xr:uid="{00000000-0005-0000-0000-000084130000}"/>
    <cellStyle name="Normal 8 4 4 2" xfId="5190" xr:uid="{00000000-0005-0000-0000-000085130000}"/>
    <cellStyle name="Normal 8 4 5" xfId="3382" xr:uid="{00000000-0005-0000-0000-000086130000}"/>
    <cellStyle name="Normal 8 5" xfId="649" xr:uid="{00000000-0005-0000-0000-000087130000}"/>
    <cellStyle name="Normal 8 5 2" xfId="1555" xr:uid="{00000000-0005-0000-0000-000088130000}"/>
    <cellStyle name="Normal 8 5 2 2" xfId="4513" xr:uid="{00000000-0005-0000-0000-000089130000}"/>
    <cellStyle name="Normal 8 5 3" xfId="2458" xr:uid="{00000000-0005-0000-0000-00008A130000}"/>
    <cellStyle name="Normal 8 5 3 2" xfId="5416" xr:uid="{00000000-0005-0000-0000-00008B130000}"/>
    <cellStyle name="Normal 8 5 4" xfId="3608" xr:uid="{00000000-0005-0000-0000-00008C130000}"/>
    <cellStyle name="Normal 8 6" xfId="1103" xr:uid="{00000000-0005-0000-0000-00008D130000}"/>
    <cellStyle name="Normal 8 6 2" xfId="4061" xr:uid="{00000000-0005-0000-0000-00008E130000}"/>
    <cellStyle name="Normal 8 7" xfId="2006" xr:uid="{00000000-0005-0000-0000-00008F130000}"/>
    <cellStyle name="Normal 8 7 2" xfId="4964" xr:uid="{00000000-0005-0000-0000-000090130000}"/>
    <cellStyle name="Normal 8 8" xfId="3149" xr:uid="{00000000-0005-0000-0000-000091130000}"/>
    <cellStyle name="Normal 9" xfId="117" xr:uid="{00000000-0005-0000-0000-000092130000}"/>
    <cellStyle name="Normal 9 2" xfId="205" xr:uid="{00000000-0005-0000-0000-000093130000}"/>
    <cellStyle name="Normal_Sheet1 2" xfId="78" xr:uid="{00000000-0005-0000-0000-000096130000}"/>
    <cellStyle name="Note" xfId="2983" xr:uid="{00000000-0005-0000-0000-000098130000}"/>
    <cellStyle name="Output" xfId="2984" xr:uid="{00000000-0005-0000-0000-000099130000}"/>
    <cellStyle name="Output 2" xfId="79" xr:uid="{00000000-0005-0000-0000-00009A130000}"/>
    <cellStyle name="Pealkiri" xfId="80" xr:uid="{00000000-0005-0000-0000-00009B130000}"/>
    <cellStyle name="Pealkiri 1" xfId="81" xr:uid="{00000000-0005-0000-0000-00009C130000}"/>
    <cellStyle name="Pealkiri 2" xfId="82" xr:uid="{00000000-0005-0000-0000-00009D130000}"/>
    <cellStyle name="Pealkiri 3" xfId="83" xr:uid="{00000000-0005-0000-0000-00009E130000}"/>
    <cellStyle name="Pealkiri 4" xfId="84" xr:uid="{00000000-0005-0000-0000-00009F130000}"/>
    <cellStyle name="Percent" xfId="85" builtinId="5"/>
    <cellStyle name="Percent 10" xfId="128" xr:uid="{00000000-0005-0000-0000-0000A0130000}"/>
    <cellStyle name="Percent 11" xfId="131" xr:uid="{00000000-0005-0000-0000-0000A1130000}"/>
    <cellStyle name="Percent 11 2" xfId="211" xr:uid="{00000000-0005-0000-0000-0000A2130000}"/>
    <cellStyle name="Percent 11 2 2" xfId="350" xr:uid="{00000000-0005-0000-0000-0000A3130000}"/>
    <cellStyle name="Percent 11 2 2 2" xfId="579" xr:uid="{00000000-0005-0000-0000-0000A4130000}"/>
    <cellStyle name="Percent 11 2 2 2 2" xfId="1033" xr:uid="{00000000-0005-0000-0000-0000A5130000}"/>
    <cellStyle name="Percent 11 2 2 2 2 2" xfId="1939" xr:uid="{00000000-0005-0000-0000-0000A6130000}"/>
    <cellStyle name="Percent 11 2 2 2 2 2 2" xfId="4897" xr:uid="{00000000-0005-0000-0000-0000A7130000}"/>
    <cellStyle name="Percent 11 2 2 2 2 3" xfId="2842" xr:uid="{00000000-0005-0000-0000-0000A8130000}"/>
    <cellStyle name="Percent 11 2 2 2 2 3 2" xfId="5800" xr:uid="{00000000-0005-0000-0000-0000A9130000}"/>
    <cellStyle name="Percent 11 2 2 2 2 4" xfId="3992" xr:uid="{00000000-0005-0000-0000-0000AA130000}"/>
    <cellStyle name="Percent 11 2 2 2 3" xfId="1487" xr:uid="{00000000-0005-0000-0000-0000AB130000}"/>
    <cellStyle name="Percent 11 2 2 2 3 2" xfId="4445" xr:uid="{00000000-0005-0000-0000-0000AC130000}"/>
    <cellStyle name="Percent 11 2 2 2 4" xfId="2390" xr:uid="{00000000-0005-0000-0000-0000AD130000}"/>
    <cellStyle name="Percent 11 2 2 2 4 2" xfId="5348" xr:uid="{00000000-0005-0000-0000-0000AE130000}"/>
    <cellStyle name="Percent 11 2 2 2 5" xfId="3540" xr:uid="{00000000-0005-0000-0000-0000AF130000}"/>
    <cellStyle name="Percent 11 2 2 3" xfId="807" xr:uid="{00000000-0005-0000-0000-0000B0130000}"/>
    <cellStyle name="Percent 11 2 2 3 2" xfId="1713" xr:uid="{00000000-0005-0000-0000-0000B1130000}"/>
    <cellStyle name="Percent 11 2 2 3 2 2" xfId="4671" xr:uid="{00000000-0005-0000-0000-0000B2130000}"/>
    <cellStyle name="Percent 11 2 2 3 3" xfId="2616" xr:uid="{00000000-0005-0000-0000-0000B3130000}"/>
    <cellStyle name="Percent 11 2 2 3 3 2" xfId="5574" xr:uid="{00000000-0005-0000-0000-0000B4130000}"/>
    <cellStyle name="Percent 11 2 2 3 4" xfId="3766" xr:uid="{00000000-0005-0000-0000-0000B5130000}"/>
    <cellStyle name="Percent 11 2 2 4" xfId="1261" xr:uid="{00000000-0005-0000-0000-0000B6130000}"/>
    <cellStyle name="Percent 11 2 2 4 2" xfId="4219" xr:uid="{00000000-0005-0000-0000-0000B7130000}"/>
    <cellStyle name="Percent 11 2 2 5" xfId="2164" xr:uid="{00000000-0005-0000-0000-0000B8130000}"/>
    <cellStyle name="Percent 11 2 2 5 2" xfId="5122" xr:uid="{00000000-0005-0000-0000-0000B9130000}"/>
    <cellStyle name="Percent 11 2 2 6" xfId="3314" xr:uid="{00000000-0005-0000-0000-0000BA130000}"/>
    <cellStyle name="Percent 11 2 3" xfId="467" xr:uid="{00000000-0005-0000-0000-0000BB130000}"/>
    <cellStyle name="Percent 11 2 3 2" xfId="921" xr:uid="{00000000-0005-0000-0000-0000BC130000}"/>
    <cellStyle name="Percent 11 2 3 2 2" xfId="1827" xr:uid="{00000000-0005-0000-0000-0000BD130000}"/>
    <cellStyle name="Percent 11 2 3 2 2 2" xfId="4785" xr:uid="{00000000-0005-0000-0000-0000BE130000}"/>
    <cellStyle name="Percent 11 2 3 2 3" xfId="2730" xr:uid="{00000000-0005-0000-0000-0000BF130000}"/>
    <cellStyle name="Percent 11 2 3 2 3 2" xfId="5688" xr:uid="{00000000-0005-0000-0000-0000C0130000}"/>
    <cellStyle name="Percent 11 2 3 2 4" xfId="3880" xr:uid="{00000000-0005-0000-0000-0000C1130000}"/>
    <cellStyle name="Percent 11 2 3 3" xfId="1375" xr:uid="{00000000-0005-0000-0000-0000C2130000}"/>
    <cellStyle name="Percent 11 2 3 3 2" xfId="4333" xr:uid="{00000000-0005-0000-0000-0000C3130000}"/>
    <cellStyle name="Percent 11 2 3 4" xfId="2278" xr:uid="{00000000-0005-0000-0000-0000C4130000}"/>
    <cellStyle name="Percent 11 2 3 4 2" xfId="5236" xr:uid="{00000000-0005-0000-0000-0000C5130000}"/>
    <cellStyle name="Percent 11 2 3 5" xfId="3428" xr:uid="{00000000-0005-0000-0000-0000C6130000}"/>
    <cellStyle name="Percent 11 2 4" xfId="695" xr:uid="{00000000-0005-0000-0000-0000C7130000}"/>
    <cellStyle name="Percent 11 2 4 2" xfId="1601" xr:uid="{00000000-0005-0000-0000-0000C8130000}"/>
    <cellStyle name="Percent 11 2 4 2 2" xfId="4559" xr:uid="{00000000-0005-0000-0000-0000C9130000}"/>
    <cellStyle name="Percent 11 2 4 3" xfId="2504" xr:uid="{00000000-0005-0000-0000-0000CA130000}"/>
    <cellStyle name="Percent 11 2 4 3 2" xfId="5462" xr:uid="{00000000-0005-0000-0000-0000CB130000}"/>
    <cellStyle name="Percent 11 2 4 4" xfId="3654" xr:uid="{00000000-0005-0000-0000-0000CC130000}"/>
    <cellStyle name="Percent 11 2 5" xfId="1149" xr:uid="{00000000-0005-0000-0000-0000CD130000}"/>
    <cellStyle name="Percent 11 2 5 2" xfId="4107" xr:uid="{00000000-0005-0000-0000-0000CE130000}"/>
    <cellStyle name="Percent 11 2 6" xfId="2052" xr:uid="{00000000-0005-0000-0000-0000CF130000}"/>
    <cellStyle name="Percent 11 2 6 2" xfId="5010" xr:uid="{00000000-0005-0000-0000-0000D0130000}"/>
    <cellStyle name="Percent 11 2 7" xfId="3200" xr:uid="{00000000-0005-0000-0000-0000D1130000}"/>
    <cellStyle name="Percent 11 3" xfId="313" xr:uid="{00000000-0005-0000-0000-0000D2130000}"/>
    <cellStyle name="Percent 11 3 2" xfId="542" xr:uid="{00000000-0005-0000-0000-0000D3130000}"/>
    <cellStyle name="Percent 11 3 2 2" xfId="996" xr:uid="{00000000-0005-0000-0000-0000D4130000}"/>
    <cellStyle name="Percent 11 3 2 2 2" xfId="1902" xr:uid="{00000000-0005-0000-0000-0000D5130000}"/>
    <cellStyle name="Percent 11 3 2 2 2 2" xfId="4860" xr:uid="{00000000-0005-0000-0000-0000D6130000}"/>
    <cellStyle name="Percent 11 3 2 2 3" xfId="2805" xr:uid="{00000000-0005-0000-0000-0000D7130000}"/>
    <cellStyle name="Percent 11 3 2 2 3 2" xfId="5763" xr:uid="{00000000-0005-0000-0000-0000D8130000}"/>
    <cellStyle name="Percent 11 3 2 2 4" xfId="3955" xr:uid="{00000000-0005-0000-0000-0000D9130000}"/>
    <cellStyle name="Percent 11 3 2 3" xfId="1450" xr:uid="{00000000-0005-0000-0000-0000DA130000}"/>
    <cellStyle name="Percent 11 3 2 3 2" xfId="4408" xr:uid="{00000000-0005-0000-0000-0000DB130000}"/>
    <cellStyle name="Percent 11 3 2 4" xfId="2353" xr:uid="{00000000-0005-0000-0000-0000DC130000}"/>
    <cellStyle name="Percent 11 3 2 4 2" xfId="5311" xr:uid="{00000000-0005-0000-0000-0000DD130000}"/>
    <cellStyle name="Percent 11 3 2 5" xfId="3503" xr:uid="{00000000-0005-0000-0000-0000DE130000}"/>
    <cellStyle name="Percent 11 3 3" xfId="770" xr:uid="{00000000-0005-0000-0000-0000DF130000}"/>
    <cellStyle name="Percent 11 3 3 2" xfId="1676" xr:uid="{00000000-0005-0000-0000-0000E0130000}"/>
    <cellStyle name="Percent 11 3 3 2 2" xfId="4634" xr:uid="{00000000-0005-0000-0000-0000E1130000}"/>
    <cellStyle name="Percent 11 3 3 3" xfId="2579" xr:uid="{00000000-0005-0000-0000-0000E2130000}"/>
    <cellStyle name="Percent 11 3 3 3 2" xfId="5537" xr:uid="{00000000-0005-0000-0000-0000E3130000}"/>
    <cellStyle name="Percent 11 3 3 4" xfId="3729" xr:uid="{00000000-0005-0000-0000-0000E4130000}"/>
    <cellStyle name="Percent 11 3 4" xfId="1224" xr:uid="{00000000-0005-0000-0000-0000E5130000}"/>
    <cellStyle name="Percent 11 3 4 2" xfId="4182" xr:uid="{00000000-0005-0000-0000-0000E6130000}"/>
    <cellStyle name="Percent 11 3 5" xfId="2127" xr:uid="{00000000-0005-0000-0000-0000E7130000}"/>
    <cellStyle name="Percent 11 3 5 2" xfId="5085" xr:uid="{00000000-0005-0000-0000-0000E8130000}"/>
    <cellStyle name="Percent 11 3 6" xfId="3277" xr:uid="{00000000-0005-0000-0000-0000E9130000}"/>
    <cellStyle name="Percent 11 4" xfId="430" xr:uid="{00000000-0005-0000-0000-0000EA130000}"/>
    <cellStyle name="Percent 11 4 2" xfId="884" xr:uid="{00000000-0005-0000-0000-0000EB130000}"/>
    <cellStyle name="Percent 11 4 2 2" xfId="1790" xr:uid="{00000000-0005-0000-0000-0000EC130000}"/>
    <cellStyle name="Percent 11 4 2 2 2" xfId="4748" xr:uid="{00000000-0005-0000-0000-0000ED130000}"/>
    <cellStyle name="Percent 11 4 2 3" xfId="2693" xr:uid="{00000000-0005-0000-0000-0000EE130000}"/>
    <cellStyle name="Percent 11 4 2 3 2" xfId="5651" xr:uid="{00000000-0005-0000-0000-0000EF130000}"/>
    <cellStyle name="Percent 11 4 2 4" xfId="3843" xr:uid="{00000000-0005-0000-0000-0000F0130000}"/>
    <cellStyle name="Percent 11 4 3" xfId="1338" xr:uid="{00000000-0005-0000-0000-0000F1130000}"/>
    <cellStyle name="Percent 11 4 3 2" xfId="4296" xr:uid="{00000000-0005-0000-0000-0000F2130000}"/>
    <cellStyle name="Percent 11 4 4" xfId="2241" xr:uid="{00000000-0005-0000-0000-0000F3130000}"/>
    <cellStyle name="Percent 11 4 4 2" xfId="5199" xr:uid="{00000000-0005-0000-0000-0000F4130000}"/>
    <cellStyle name="Percent 11 4 5" xfId="3391" xr:uid="{00000000-0005-0000-0000-0000F5130000}"/>
    <cellStyle name="Percent 11 5" xfId="658" xr:uid="{00000000-0005-0000-0000-0000F6130000}"/>
    <cellStyle name="Percent 11 5 2" xfId="1564" xr:uid="{00000000-0005-0000-0000-0000F7130000}"/>
    <cellStyle name="Percent 11 5 2 2" xfId="4522" xr:uid="{00000000-0005-0000-0000-0000F8130000}"/>
    <cellStyle name="Percent 11 5 3" xfId="2467" xr:uid="{00000000-0005-0000-0000-0000F9130000}"/>
    <cellStyle name="Percent 11 5 3 2" xfId="5425" xr:uid="{00000000-0005-0000-0000-0000FA130000}"/>
    <cellStyle name="Percent 11 5 4" xfId="3617" xr:uid="{00000000-0005-0000-0000-0000FB130000}"/>
    <cellStyle name="Percent 11 6" xfId="1112" xr:uid="{00000000-0005-0000-0000-0000FC130000}"/>
    <cellStyle name="Percent 11 6 2" xfId="4070" xr:uid="{00000000-0005-0000-0000-0000FD130000}"/>
    <cellStyle name="Percent 11 7" xfId="2015" xr:uid="{00000000-0005-0000-0000-0000FE130000}"/>
    <cellStyle name="Percent 11 7 2" xfId="4973" xr:uid="{00000000-0005-0000-0000-0000FF130000}"/>
    <cellStyle name="Percent 11 8" xfId="3158" xr:uid="{00000000-0005-0000-0000-000000140000}"/>
    <cellStyle name="Percent 12" xfId="135" xr:uid="{00000000-0005-0000-0000-000001140000}"/>
    <cellStyle name="Percent 12 2" xfId="214" xr:uid="{00000000-0005-0000-0000-000002140000}"/>
    <cellStyle name="Percent 12 2 2" xfId="351" xr:uid="{00000000-0005-0000-0000-000003140000}"/>
    <cellStyle name="Percent 12 2 2 2" xfId="580" xr:uid="{00000000-0005-0000-0000-000004140000}"/>
    <cellStyle name="Percent 12 2 2 2 2" xfId="1034" xr:uid="{00000000-0005-0000-0000-000005140000}"/>
    <cellStyle name="Percent 12 2 2 2 2 2" xfId="1940" xr:uid="{00000000-0005-0000-0000-000006140000}"/>
    <cellStyle name="Percent 12 2 2 2 2 2 2" xfId="4898" xr:uid="{00000000-0005-0000-0000-000007140000}"/>
    <cellStyle name="Percent 12 2 2 2 2 3" xfId="2843" xr:uid="{00000000-0005-0000-0000-000008140000}"/>
    <cellStyle name="Percent 12 2 2 2 2 3 2" xfId="5801" xr:uid="{00000000-0005-0000-0000-000009140000}"/>
    <cellStyle name="Percent 12 2 2 2 2 4" xfId="3993" xr:uid="{00000000-0005-0000-0000-00000A140000}"/>
    <cellStyle name="Percent 12 2 2 2 3" xfId="1488" xr:uid="{00000000-0005-0000-0000-00000B140000}"/>
    <cellStyle name="Percent 12 2 2 2 3 2" xfId="4446" xr:uid="{00000000-0005-0000-0000-00000C140000}"/>
    <cellStyle name="Percent 12 2 2 2 4" xfId="2391" xr:uid="{00000000-0005-0000-0000-00000D140000}"/>
    <cellStyle name="Percent 12 2 2 2 4 2" xfId="5349" xr:uid="{00000000-0005-0000-0000-00000E140000}"/>
    <cellStyle name="Percent 12 2 2 2 5" xfId="3541" xr:uid="{00000000-0005-0000-0000-00000F140000}"/>
    <cellStyle name="Percent 12 2 2 3" xfId="808" xr:uid="{00000000-0005-0000-0000-000010140000}"/>
    <cellStyle name="Percent 12 2 2 3 2" xfId="1714" xr:uid="{00000000-0005-0000-0000-000011140000}"/>
    <cellStyle name="Percent 12 2 2 3 2 2" xfId="4672" xr:uid="{00000000-0005-0000-0000-000012140000}"/>
    <cellStyle name="Percent 12 2 2 3 3" xfId="2617" xr:uid="{00000000-0005-0000-0000-000013140000}"/>
    <cellStyle name="Percent 12 2 2 3 3 2" xfId="5575" xr:uid="{00000000-0005-0000-0000-000014140000}"/>
    <cellStyle name="Percent 12 2 2 3 4" xfId="3767" xr:uid="{00000000-0005-0000-0000-000015140000}"/>
    <cellStyle name="Percent 12 2 2 4" xfId="1262" xr:uid="{00000000-0005-0000-0000-000016140000}"/>
    <cellStyle name="Percent 12 2 2 4 2" xfId="4220" xr:uid="{00000000-0005-0000-0000-000017140000}"/>
    <cellStyle name="Percent 12 2 2 5" xfId="2165" xr:uid="{00000000-0005-0000-0000-000018140000}"/>
    <cellStyle name="Percent 12 2 2 5 2" xfId="5123" xr:uid="{00000000-0005-0000-0000-000019140000}"/>
    <cellStyle name="Percent 12 2 2 6" xfId="3315" xr:uid="{00000000-0005-0000-0000-00001A140000}"/>
    <cellStyle name="Percent 12 2 3" xfId="468" xr:uid="{00000000-0005-0000-0000-00001B140000}"/>
    <cellStyle name="Percent 12 2 3 2" xfId="922" xr:uid="{00000000-0005-0000-0000-00001C140000}"/>
    <cellStyle name="Percent 12 2 3 2 2" xfId="1828" xr:uid="{00000000-0005-0000-0000-00001D140000}"/>
    <cellStyle name="Percent 12 2 3 2 2 2" xfId="4786" xr:uid="{00000000-0005-0000-0000-00001E140000}"/>
    <cellStyle name="Percent 12 2 3 2 3" xfId="2731" xr:uid="{00000000-0005-0000-0000-00001F140000}"/>
    <cellStyle name="Percent 12 2 3 2 3 2" xfId="5689" xr:uid="{00000000-0005-0000-0000-000020140000}"/>
    <cellStyle name="Percent 12 2 3 2 4" xfId="3881" xr:uid="{00000000-0005-0000-0000-000021140000}"/>
    <cellStyle name="Percent 12 2 3 3" xfId="1376" xr:uid="{00000000-0005-0000-0000-000022140000}"/>
    <cellStyle name="Percent 12 2 3 3 2" xfId="4334" xr:uid="{00000000-0005-0000-0000-000023140000}"/>
    <cellStyle name="Percent 12 2 3 4" xfId="2279" xr:uid="{00000000-0005-0000-0000-000024140000}"/>
    <cellStyle name="Percent 12 2 3 4 2" xfId="5237" xr:uid="{00000000-0005-0000-0000-000025140000}"/>
    <cellStyle name="Percent 12 2 3 5" xfId="3429" xr:uid="{00000000-0005-0000-0000-000026140000}"/>
    <cellStyle name="Percent 12 2 4" xfId="696" xr:uid="{00000000-0005-0000-0000-000027140000}"/>
    <cellStyle name="Percent 12 2 4 2" xfId="1602" xr:uid="{00000000-0005-0000-0000-000028140000}"/>
    <cellStyle name="Percent 12 2 4 2 2" xfId="4560" xr:uid="{00000000-0005-0000-0000-000029140000}"/>
    <cellStyle name="Percent 12 2 4 3" xfId="2505" xr:uid="{00000000-0005-0000-0000-00002A140000}"/>
    <cellStyle name="Percent 12 2 4 3 2" xfId="5463" xr:uid="{00000000-0005-0000-0000-00002B140000}"/>
    <cellStyle name="Percent 12 2 4 4" xfId="3655" xr:uid="{00000000-0005-0000-0000-00002C140000}"/>
    <cellStyle name="Percent 12 2 5" xfId="1150" xr:uid="{00000000-0005-0000-0000-00002D140000}"/>
    <cellStyle name="Percent 12 2 5 2" xfId="4108" xr:uid="{00000000-0005-0000-0000-00002E140000}"/>
    <cellStyle name="Percent 12 2 6" xfId="2053" xr:uid="{00000000-0005-0000-0000-00002F140000}"/>
    <cellStyle name="Percent 12 2 6 2" xfId="5011" xr:uid="{00000000-0005-0000-0000-000030140000}"/>
    <cellStyle name="Percent 12 2 7" xfId="3201" xr:uid="{00000000-0005-0000-0000-000031140000}"/>
    <cellStyle name="Percent 12 3" xfId="314" xr:uid="{00000000-0005-0000-0000-000032140000}"/>
    <cellStyle name="Percent 12 3 2" xfId="543" xr:uid="{00000000-0005-0000-0000-000033140000}"/>
    <cellStyle name="Percent 12 3 2 2" xfId="997" xr:uid="{00000000-0005-0000-0000-000034140000}"/>
    <cellStyle name="Percent 12 3 2 2 2" xfId="1903" xr:uid="{00000000-0005-0000-0000-000035140000}"/>
    <cellStyle name="Percent 12 3 2 2 2 2" xfId="4861" xr:uid="{00000000-0005-0000-0000-000036140000}"/>
    <cellStyle name="Percent 12 3 2 2 3" xfId="2806" xr:uid="{00000000-0005-0000-0000-000037140000}"/>
    <cellStyle name="Percent 12 3 2 2 3 2" xfId="5764" xr:uid="{00000000-0005-0000-0000-000038140000}"/>
    <cellStyle name="Percent 12 3 2 2 4" xfId="3956" xr:uid="{00000000-0005-0000-0000-000039140000}"/>
    <cellStyle name="Percent 12 3 2 3" xfId="1451" xr:uid="{00000000-0005-0000-0000-00003A140000}"/>
    <cellStyle name="Percent 12 3 2 3 2" xfId="4409" xr:uid="{00000000-0005-0000-0000-00003B140000}"/>
    <cellStyle name="Percent 12 3 2 4" xfId="2354" xr:uid="{00000000-0005-0000-0000-00003C140000}"/>
    <cellStyle name="Percent 12 3 2 4 2" xfId="5312" xr:uid="{00000000-0005-0000-0000-00003D140000}"/>
    <cellStyle name="Percent 12 3 2 5" xfId="3504" xr:uid="{00000000-0005-0000-0000-00003E140000}"/>
    <cellStyle name="Percent 12 3 3" xfId="771" xr:uid="{00000000-0005-0000-0000-00003F140000}"/>
    <cellStyle name="Percent 12 3 3 2" xfId="1677" xr:uid="{00000000-0005-0000-0000-000040140000}"/>
    <cellStyle name="Percent 12 3 3 2 2" xfId="4635" xr:uid="{00000000-0005-0000-0000-000041140000}"/>
    <cellStyle name="Percent 12 3 3 3" xfId="2580" xr:uid="{00000000-0005-0000-0000-000042140000}"/>
    <cellStyle name="Percent 12 3 3 3 2" xfId="5538" xr:uid="{00000000-0005-0000-0000-000043140000}"/>
    <cellStyle name="Percent 12 3 3 4" xfId="3730" xr:uid="{00000000-0005-0000-0000-000044140000}"/>
    <cellStyle name="Percent 12 3 4" xfId="1225" xr:uid="{00000000-0005-0000-0000-000045140000}"/>
    <cellStyle name="Percent 12 3 4 2" xfId="4183" xr:uid="{00000000-0005-0000-0000-000046140000}"/>
    <cellStyle name="Percent 12 3 5" xfId="2128" xr:uid="{00000000-0005-0000-0000-000047140000}"/>
    <cellStyle name="Percent 12 3 5 2" xfId="5086" xr:uid="{00000000-0005-0000-0000-000048140000}"/>
    <cellStyle name="Percent 12 3 6" xfId="3278" xr:uid="{00000000-0005-0000-0000-000049140000}"/>
    <cellStyle name="Percent 12 4" xfId="431" xr:uid="{00000000-0005-0000-0000-00004A140000}"/>
    <cellStyle name="Percent 12 4 2" xfId="885" xr:uid="{00000000-0005-0000-0000-00004B140000}"/>
    <cellStyle name="Percent 12 4 2 2" xfId="1791" xr:uid="{00000000-0005-0000-0000-00004C140000}"/>
    <cellStyle name="Percent 12 4 2 2 2" xfId="4749" xr:uid="{00000000-0005-0000-0000-00004D140000}"/>
    <cellStyle name="Percent 12 4 2 3" xfId="2694" xr:uid="{00000000-0005-0000-0000-00004E140000}"/>
    <cellStyle name="Percent 12 4 2 3 2" xfId="5652" xr:uid="{00000000-0005-0000-0000-00004F140000}"/>
    <cellStyle name="Percent 12 4 2 4" xfId="3844" xr:uid="{00000000-0005-0000-0000-000050140000}"/>
    <cellStyle name="Percent 12 4 3" xfId="1339" xr:uid="{00000000-0005-0000-0000-000051140000}"/>
    <cellStyle name="Percent 12 4 3 2" xfId="4297" xr:uid="{00000000-0005-0000-0000-000052140000}"/>
    <cellStyle name="Percent 12 4 4" xfId="2242" xr:uid="{00000000-0005-0000-0000-000053140000}"/>
    <cellStyle name="Percent 12 4 4 2" xfId="5200" xr:uid="{00000000-0005-0000-0000-000054140000}"/>
    <cellStyle name="Percent 12 4 5" xfId="3392" xr:uid="{00000000-0005-0000-0000-000055140000}"/>
    <cellStyle name="Percent 12 5" xfId="659" xr:uid="{00000000-0005-0000-0000-000056140000}"/>
    <cellStyle name="Percent 12 5 2" xfId="1565" xr:uid="{00000000-0005-0000-0000-000057140000}"/>
    <cellStyle name="Percent 12 5 2 2" xfId="4523" xr:uid="{00000000-0005-0000-0000-000058140000}"/>
    <cellStyle name="Percent 12 5 3" xfId="2468" xr:uid="{00000000-0005-0000-0000-000059140000}"/>
    <cellStyle name="Percent 12 5 3 2" xfId="5426" xr:uid="{00000000-0005-0000-0000-00005A140000}"/>
    <cellStyle name="Percent 12 5 4" xfId="3618" xr:uid="{00000000-0005-0000-0000-00005B140000}"/>
    <cellStyle name="Percent 12 6" xfId="1113" xr:uid="{00000000-0005-0000-0000-00005C140000}"/>
    <cellStyle name="Percent 12 6 2" xfId="4071" xr:uid="{00000000-0005-0000-0000-00005D140000}"/>
    <cellStyle name="Percent 12 7" xfId="2016" xr:uid="{00000000-0005-0000-0000-00005E140000}"/>
    <cellStyle name="Percent 12 7 2" xfId="4974" xr:uid="{00000000-0005-0000-0000-00005F140000}"/>
    <cellStyle name="Percent 12 8" xfId="3159" xr:uid="{00000000-0005-0000-0000-000060140000}"/>
    <cellStyle name="Percent 13" xfId="141" xr:uid="{00000000-0005-0000-0000-000061140000}"/>
    <cellStyle name="Percent 13 2" xfId="218" xr:uid="{00000000-0005-0000-0000-000062140000}"/>
    <cellStyle name="Percent 13 2 2" xfId="355" xr:uid="{00000000-0005-0000-0000-000063140000}"/>
    <cellStyle name="Percent 13 2 2 2" xfId="584" xr:uid="{00000000-0005-0000-0000-000064140000}"/>
    <cellStyle name="Percent 13 2 2 2 2" xfId="1038" xr:uid="{00000000-0005-0000-0000-000065140000}"/>
    <cellStyle name="Percent 13 2 2 2 2 2" xfId="1944" xr:uid="{00000000-0005-0000-0000-000066140000}"/>
    <cellStyle name="Percent 13 2 2 2 2 2 2" xfId="4902" xr:uid="{00000000-0005-0000-0000-000067140000}"/>
    <cellStyle name="Percent 13 2 2 2 2 3" xfId="2847" xr:uid="{00000000-0005-0000-0000-000068140000}"/>
    <cellStyle name="Percent 13 2 2 2 2 3 2" xfId="5805" xr:uid="{00000000-0005-0000-0000-000069140000}"/>
    <cellStyle name="Percent 13 2 2 2 2 4" xfId="3997" xr:uid="{00000000-0005-0000-0000-00006A140000}"/>
    <cellStyle name="Percent 13 2 2 2 3" xfId="1492" xr:uid="{00000000-0005-0000-0000-00006B140000}"/>
    <cellStyle name="Percent 13 2 2 2 3 2" xfId="4450" xr:uid="{00000000-0005-0000-0000-00006C140000}"/>
    <cellStyle name="Percent 13 2 2 2 4" xfId="2395" xr:uid="{00000000-0005-0000-0000-00006D140000}"/>
    <cellStyle name="Percent 13 2 2 2 4 2" xfId="5353" xr:uid="{00000000-0005-0000-0000-00006E140000}"/>
    <cellStyle name="Percent 13 2 2 2 5" xfId="3545" xr:uid="{00000000-0005-0000-0000-00006F140000}"/>
    <cellStyle name="Percent 13 2 2 3" xfId="812" xr:uid="{00000000-0005-0000-0000-000070140000}"/>
    <cellStyle name="Percent 13 2 2 3 2" xfId="1718" xr:uid="{00000000-0005-0000-0000-000071140000}"/>
    <cellStyle name="Percent 13 2 2 3 2 2" xfId="4676" xr:uid="{00000000-0005-0000-0000-000072140000}"/>
    <cellStyle name="Percent 13 2 2 3 3" xfId="2621" xr:uid="{00000000-0005-0000-0000-000073140000}"/>
    <cellStyle name="Percent 13 2 2 3 3 2" xfId="5579" xr:uid="{00000000-0005-0000-0000-000074140000}"/>
    <cellStyle name="Percent 13 2 2 3 4" xfId="3771" xr:uid="{00000000-0005-0000-0000-000075140000}"/>
    <cellStyle name="Percent 13 2 2 4" xfId="1266" xr:uid="{00000000-0005-0000-0000-000076140000}"/>
    <cellStyle name="Percent 13 2 2 4 2" xfId="4224" xr:uid="{00000000-0005-0000-0000-000077140000}"/>
    <cellStyle name="Percent 13 2 2 5" xfId="2169" xr:uid="{00000000-0005-0000-0000-000078140000}"/>
    <cellStyle name="Percent 13 2 2 5 2" xfId="5127" xr:uid="{00000000-0005-0000-0000-000079140000}"/>
    <cellStyle name="Percent 13 2 2 6" xfId="3319" xr:uid="{00000000-0005-0000-0000-00007A140000}"/>
    <cellStyle name="Percent 13 2 3" xfId="472" xr:uid="{00000000-0005-0000-0000-00007B140000}"/>
    <cellStyle name="Percent 13 2 3 2" xfId="926" xr:uid="{00000000-0005-0000-0000-00007C140000}"/>
    <cellStyle name="Percent 13 2 3 2 2" xfId="1832" xr:uid="{00000000-0005-0000-0000-00007D140000}"/>
    <cellStyle name="Percent 13 2 3 2 2 2" xfId="4790" xr:uid="{00000000-0005-0000-0000-00007E140000}"/>
    <cellStyle name="Percent 13 2 3 2 3" xfId="2735" xr:uid="{00000000-0005-0000-0000-00007F140000}"/>
    <cellStyle name="Percent 13 2 3 2 3 2" xfId="5693" xr:uid="{00000000-0005-0000-0000-000080140000}"/>
    <cellStyle name="Percent 13 2 3 2 4" xfId="3885" xr:uid="{00000000-0005-0000-0000-000081140000}"/>
    <cellStyle name="Percent 13 2 3 3" xfId="1380" xr:uid="{00000000-0005-0000-0000-000082140000}"/>
    <cellStyle name="Percent 13 2 3 3 2" xfId="4338" xr:uid="{00000000-0005-0000-0000-000083140000}"/>
    <cellStyle name="Percent 13 2 3 4" xfId="2283" xr:uid="{00000000-0005-0000-0000-000084140000}"/>
    <cellStyle name="Percent 13 2 3 4 2" xfId="5241" xr:uid="{00000000-0005-0000-0000-000085140000}"/>
    <cellStyle name="Percent 13 2 3 5" xfId="3433" xr:uid="{00000000-0005-0000-0000-000086140000}"/>
    <cellStyle name="Percent 13 2 4" xfId="700" xr:uid="{00000000-0005-0000-0000-000087140000}"/>
    <cellStyle name="Percent 13 2 4 2" xfId="1606" xr:uid="{00000000-0005-0000-0000-000088140000}"/>
    <cellStyle name="Percent 13 2 4 2 2" xfId="4564" xr:uid="{00000000-0005-0000-0000-000089140000}"/>
    <cellStyle name="Percent 13 2 4 3" xfId="2509" xr:uid="{00000000-0005-0000-0000-00008A140000}"/>
    <cellStyle name="Percent 13 2 4 3 2" xfId="5467" xr:uid="{00000000-0005-0000-0000-00008B140000}"/>
    <cellStyle name="Percent 13 2 4 4" xfId="3659" xr:uid="{00000000-0005-0000-0000-00008C140000}"/>
    <cellStyle name="Percent 13 2 5" xfId="1154" xr:uid="{00000000-0005-0000-0000-00008D140000}"/>
    <cellStyle name="Percent 13 2 5 2" xfId="4112" xr:uid="{00000000-0005-0000-0000-00008E140000}"/>
    <cellStyle name="Percent 13 2 6" xfId="2057" xr:uid="{00000000-0005-0000-0000-00008F140000}"/>
    <cellStyle name="Percent 13 2 6 2" xfId="5015" xr:uid="{00000000-0005-0000-0000-000090140000}"/>
    <cellStyle name="Percent 13 2 7" xfId="3205" xr:uid="{00000000-0005-0000-0000-000091140000}"/>
    <cellStyle name="Percent 13 3" xfId="318" xr:uid="{00000000-0005-0000-0000-000092140000}"/>
    <cellStyle name="Percent 13 3 2" xfId="547" xr:uid="{00000000-0005-0000-0000-000093140000}"/>
    <cellStyle name="Percent 13 3 2 2" xfId="1001" xr:uid="{00000000-0005-0000-0000-000094140000}"/>
    <cellStyle name="Percent 13 3 2 2 2" xfId="1907" xr:uid="{00000000-0005-0000-0000-000095140000}"/>
    <cellStyle name="Percent 13 3 2 2 2 2" xfId="4865" xr:uid="{00000000-0005-0000-0000-000096140000}"/>
    <cellStyle name="Percent 13 3 2 2 3" xfId="2810" xr:uid="{00000000-0005-0000-0000-000097140000}"/>
    <cellStyle name="Percent 13 3 2 2 3 2" xfId="5768" xr:uid="{00000000-0005-0000-0000-000098140000}"/>
    <cellStyle name="Percent 13 3 2 2 4" xfId="3960" xr:uid="{00000000-0005-0000-0000-000099140000}"/>
    <cellStyle name="Percent 13 3 2 3" xfId="1455" xr:uid="{00000000-0005-0000-0000-00009A140000}"/>
    <cellStyle name="Percent 13 3 2 3 2" xfId="4413" xr:uid="{00000000-0005-0000-0000-00009B140000}"/>
    <cellStyle name="Percent 13 3 2 4" xfId="2358" xr:uid="{00000000-0005-0000-0000-00009C140000}"/>
    <cellStyle name="Percent 13 3 2 4 2" xfId="5316" xr:uid="{00000000-0005-0000-0000-00009D140000}"/>
    <cellStyle name="Percent 13 3 2 5" xfId="3508" xr:uid="{00000000-0005-0000-0000-00009E140000}"/>
    <cellStyle name="Percent 13 3 3" xfId="775" xr:uid="{00000000-0005-0000-0000-00009F140000}"/>
    <cellStyle name="Percent 13 3 3 2" xfId="1681" xr:uid="{00000000-0005-0000-0000-0000A0140000}"/>
    <cellStyle name="Percent 13 3 3 2 2" xfId="4639" xr:uid="{00000000-0005-0000-0000-0000A1140000}"/>
    <cellStyle name="Percent 13 3 3 3" xfId="2584" xr:uid="{00000000-0005-0000-0000-0000A2140000}"/>
    <cellStyle name="Percent 13 3 3 3 2" xfId="5542" xr:uid="{00000000-0005-0000-0000-0000A3140000}"/>
    <cellStyle name="Percent 13 3 3 4" xfId="3734" xr:uid="{00000000-0005-0000-0000-0000A4140000}"/>
    <cellStyle name="Percent 13 3 4" xfId="1229" xr:uid="{00000000-0005-0000-0000-0000A5140000}"/>
    <cellStyle name="Percent 13 3 4 2" xfId="4187" xr:uid="{00000000-0005-0000-0000-0000A6140000}"/>
    <cellStyle name="Percent 13 3 5" xfId="2132" xr:uid="{00000000-0005-0000-0000-0000A7140000}"/>
    <cellStyle name="Percent 13 3 5 2" xfId="5090" xr:uid="{00000000-0005-0000-0000-0000A8140000}"/>
    <cellStyle name="Percent 13 3 6" xfId="3282" xr:uid="{00000000-0005-0000-0000-0000A9140000}"/>
    <cellStyle name="Percent 13 4" xfId="435" xr:uid="{00000000-0005-0000-0000-0000AA140000}"/>
    <cellStyle name="Percent 13 4 2" xfId="889" xr:uid="{00000000-0005-0000-0000-0000AB140000}"/>
    <cellStyle name="Percent 13 4 2 2" xfId="1795" xr:uid="{00000000-0005-0000-0000-0000AC140000}"/>
    <cellStyle name="Percent 13 4 2 2 2" xfId="4753" xr:uid="{00000000-0005-0000-0000-0000AD140000}"/>
    <cellStyle name="Percent 13 4 2 3" xfId="2698" xr:uid="{00000000-0005-0000-0000-0000AE140000}"/>
    <cellStyle name="Percent 13 4 2 3 2" xfId="5656" xr:uid="{00000000-0005-0000-0000-0000AF140000}"/>
    <cellStyle name="Percent 13 4 2 4" xfId="3848" xr:uid="{00000000-0005-0000-0000-0000B0140000}"/>
    <cellStyle name="Percent 13 4 3" xfId="1343" xr:uid="{00000000-0005-0000-0000-0000B1140000}"/>
    <cellStyle name="Percent 13 4 3 2" xfId="4301" xr:uid="{00000000-0005-0000-0000-0000B2140000}"/>
    <cellStyle name="Percent 13 4 4" xfId="2246" xr:uid="{00000000-0005-0000-0000-0000B3140000}"/>
    <cellStyle name="Percent 13 4 4 2" xfId="5204" xr:uid="{00000000-0005-0000-0000-0000B4140000}"/>
    <cellStyle name="Percent 13 4 5" xfId="3396" xr:uid="{00000000-0005-0000-0000-0000B5140000}"/>
    <cellStyle name="Percent 13 5" xfId="663" xr:uid="{00000000-0005-0000-0000-0000B6140000}"/>
    <cellStyle name="Percent 13 5 2" xfId="1569" xr:uid="{00000000-0005-0000-0000-0000B7140000}"/>
    <cellStyle name="Percent 13 5 2 2" xfId="4527" xr:uid="{00000000-0005-0000-0000-0000B8140000}"/>
    <cellStyle name="Percent 13 5 3" xfId="2472" xr:uid="{00000000-0005-0000-0000-0000B9140000}"/>
    <cellStyle name="Percent 13 5 3 2" xfId="5430" xr:uid="{00000000-0005-0000-0000-0000BA140000}"/>
    <cellStyle name="Percent 13 5 4" xfId="3622" xr:uid="{00000000-0005-0000-0000-0000BB140000}"/>
    <cellStyle name="Percent 13 6" xfId="1117" xr:uid="{00000000-0005-0000-0000-0000BC140000}"/>
    <cellStyle name="Percent 13 6 2" xfId="4075" xr:uid="{00000000-0005-0000-0000-0000BD140000}"/>
    <cellStyle name="Percent 13 7" xfId="2020" xr:uid="{00000000-0005-0000-0000-0000BE140000}"/>
    <cellStyle name="Percent 13 7 2" xfId="4978" xr:uid="{00000000-0005-0000-0000-0000BF140000}"/>
    <cellStyle name="Percent 13 8" xfId="3163" xr:uid="{00000000-0005-0000-0000-0000C0140000}"/>
    <cellStyle name="Percent 14" xfId="147" xr:uid="{00000000-0005-0000-0000-0000C1140000}"/>
    <cellStyle name="Percent 14 2" xfId="222" xr:uid="{00000000-0005-0000-0000-0000C2140000}"/>
    <cellStyle name="Percent 14 2 2" xfId="359" xr:uid="{00000000-0005-0000-0000-0000C3140000}"/>
    <cellStyle name="Percent 14 2 2 2" xfId="588" xr:uid="{00000000-0005-0000-0000-0000C4140000}"/>
    <cellStyle name="Percent 14 2 2 2 2" xfId="1042" xr:uid="{00000000-0005-0000-0000-0000C5140000}"/>
    <cellStyle name="Percent 14 2 2 2 2 2" xfId="1948" xr:uid="{00000000-0005-0000-0000-0000C6140000}"/>
    <cellStyle name="Percent 14 2 2 2 2 2 2" xfId="4906" xr:uid="{00000000-0005-0000-0000-0000C7140000}"/>
    <cellStyle name="Percent 14 2 2 2 2 3" xfId="2851" xr:uid="{00000000-0005-0000-0000-0000C8140000}"/>
    <cellStyle name="Percent 14 2 2 2 2 3 2" xfId="5809" xr:uid="{00000000-0005-0000-0000-0000C9140000}"/>
    <cellStyle name="Percent 14 2 2 2 2 4" xfId="4001" xr:uid="{00000000-0005-0000-0000-0000CA140000}"/>
    <cellStyle name="Percent 14 2 2 2 3" xfId="1496" xr:uid="{00000000-0005-0000-0000-0000CB140000}"/>
    <cellStyle name="Percent 14 2 2 2 3 2" xfId="4454" xr:uid="{00000000-0005-0000-0000-0000CC140000}"/>
    <cellStyle name="Percent 14 2 2 2 4" xfId="2399" xr:uid="{00000000-0005-0000-0000-0000CD140000}"/>
    <cellStyle name="Percent 14 2 2 2 4 2" xfId="5357" xr:uid="{00000000-0005-0000-0000-0000CE140000}"/>
    <cellStyle name="Percent 14 2 2 2 5" xfId="3549" xr:uid="{00000000-0005-0000-0000-0000CF140000}"/>
    <cellStyle name="Percent 14 2 2 3" xfId="816" xr:uid="{00000000-0005-0000-0000-0000D0140000}"/>
    <cellStyle name="Percent 14 2 2 3 2" xfId="1722" xr:uid="{00000000-0005-0000-0000-0000D1140000}"/>
    <cellStyle name="Percent 14 2 2 3 2 2" xfId="4680" xr:uid="{00000000-0005-0000-0000-0000D2140000}"/>
    <cellStyle name="Percent 14 2 2 3 3" xfId="2625" xr:uid="{00000000-0005-0000-0000-0000D3140000}"/>
    <cellStyle name="Percent 14 2 2 3 3 2" xfId="5583" xr:uid="{00000000-0005-0000-0000-0000D4140000}"/>
    <cellStyle name="Percent 14 2 2 3 4" xfId="3775" xr:uid="{00000000-0005-0000-0000-0000D5140000}"/>
    <cellStyle name="Percent 14 2 2 4" xfId="1270" xr:uid="{00000000-0005-0000-0000-0000D6140000}"/>
    <cellStyle name="Percent 14 2 2 4 2" xfId="4228" xr:uid="{00000000-0005-0000-0000-0000D7140000}"/>
    <cellStyle name="Percent 14 2 2 5" xfId="2173" xr:uid="{00000000-0005-0000-0000-0000D8140000}"/>
    <cellStyle name="Percent 14 2 2 5 2" xfId="5131" xr:uid="{00000000-0005-0000-0000-0000D9140000}"/>
    <cellStyle name="Percent 14 2 2 6" xfId="3323" xr:uid="{00000000-0005-0000-0000-0000DA140000}"/>
    <cellStyle name="Percent 14 2 3" xfId="476" xr:uid="{00000000-0005-0000-0000-0000DB140000}"/>
    <cellStyle name="Percent 14 2 3 2" xfId="930" xr:uid="{00000000-0005-0000-0000-0000DC140000}"/>
    <cellStyle name="Percent 14 2 3 2 2" xfId="1836" xr:uid="{00000000-0005-0000-0000-0000DD140000}"/>
    <cellStyle name="Percent 14 2 3 2 2 2" xfId="4794" xr:uid="{00000000-0005-0000-0000-0000DE140000}"/>
    <cellStyle name="Percent 14 2 3 2 3" xfId="2739" xr:uid="{00000000-0005-0000-0000-0000DF140000}"/>
    <cellStyle name="Percent 14 2 3 2 3 2" xfId="5697" xr:uid="{00000000-0005-0000-0000-0000E0140000}"/>
    <cellStyle name="Percent 14 2 3 2 4" xfId="3889" xr:uid="{00000000-0005-0000-0000-0000E1140000}"/>
    <cellStyle name="Percent 14 2 3 3" xfId="1384" xr:uid="{00000000-0005-0000-0000-0000E2140000}"/>
    <cellStyle name="Percent 14 2 3 3 2" xfId="4342" xr:uid="{00000000-0005-0000-0000-0000E3140000}"/>
    <cellStyle name="Percent 14 2 3 4" xfId="2287" xr:uid="{00000000-0005-0000-0000-0000E4140000}"/>
    <cellStyle name="Percent 14 2 3 4 2" xfId="5245" xr:uid="{00000000-0005-0000-0000-0000E5140000}"/>
    <cellStyle name="Percent 14 2 3 5" xfId="3437" xr:uid="{00000000-0005-0000-0000-0000E6140000}"/>
    <cellStyle name="Percent 14 2 4" xfId="704" xr:uid="{00000000-0005-0000-0000-0000E7140000}"/>
    <cellStyle name="Percent 14 2 4 2" xfId="1610" xr:uid="{00000000-0005-0000-0000-0000E8140000}"/>
    <cellStyle name="Percent 14 2 4 2 2" xfId="4568" xr:uid="{00000000-0005-0000-0000-0000E9140000}"/>
    <cellStyle name="Percent 14 2 4 3" xfId="2513" xr:uid="{00000000-0005-0000-0000-0000EA140000}"/>
    <cellStyle name="Percent 14 2 4 3 2" xfId="5471" xr:uid="{00000000-0005-0000-0000-0000EB140000}"/>
    <cellStyle name="Percent 14 2 4 4" xfId="3663" xr:uid="{00000000-0005-0000-0000-0000EC140000}"/>
    <cellStyle name="Percent 14 2 5" xfId="1158" xr:uid="{00000000-0005-0000-0000-0000ED140000}"/>
    <cellStyle name="Percent 14 2 5 2" xfId="4116" xr:uid="{00000000-0005-0000-0000-0000EE140000}"/>
    <cellStyle name="Percent 14 2 6" xfId="2061" xr:uid="{00000000-0005-0000-0000-0000EF140000}"/>
    <cellStyle name="Percent 14 2 6 2" xfId="5019" xr:uid="{00000000-0005-0000-0000-0000F0140000}"/>
    <cellStyle name="Percent 14 2 7" xfId="3209" xr:uid="{00000000-0005-0000-0000-0000F1140000}"/>
    <cellStyle name="Percent 14 3" xfId="322" xr:uid="{00000000-0005-0000-0000-0000F2140000}"/>
    <cellStyle name="Percent 14 3 2" xfId="551" xr:uid="{00000000-0005-0000-0000-0000F3140000}"/>
    <cellStyle name="Percent 14 3 2 2" xfId="1005" xr:uid="{00000000-0005-0000-0000-0000F4140000}"/>
    <cellStyle name="Percent 14 3 2 2 2" xfId="1911" xr:uid="{00000000-0005-0000-0000-0000F5140000}"/>
    <cellStyle name="Percent 14 3 2 2 2 2" xfId="4869" xr:uid="{00000000-0005-0000-0000-0000F6140000}"/>
    <cellStyle name="Percent 14 3 2 2 3" xfId="2814" xr:uid="{00000000-0005-0000-0000-0000F7140000}"/>
    <cellStyle name="Percent 14 3 2 2 3 2" xfId="5772" xr:uid="{00000000-0005-0000-0000-0000F8140000}"/>
    <cellStyle name="Percent 14 3 2 2 4" xfId="3964" xr:uid="{00000000-0005-0000-0000-0000F9140000}"/>
    <cellStyle name="Percent 14 3 2 3" xfId="1459" xr:uid="{00000000-0005-0000-0000-0000FA140000}"/>
    <cellStyle name="Percent 14 3 2 3 2" xfId="4417" xr:uid="{00000000-0005-0000-0000-0000FB140000}"/>
    <cellStyle name="Percent 14 3 2 4" xfId="2362" xr:uid="{00000000-0005-0000-0000-0000FC140000}"/>
    <cellStyle name="Percent 14 3 2 4 2" xfId="5320" xr:uid="{00000000-0005-0000-0000-0000FD140000}"/>
    <cellStyle name="Percent 14 3 2 5" xfId="3512" xr:uid="{00000000-0005-0000-0000-0000FE140000}"/>
    <cellStyle name="Percent 14 3 3" xfId="779" xr:uid="{00000000-0005-0000-0000-0000FF140000}"/>
    <cellStyle name="Percent 14 3 3 2" xfId="1685" xr:uid="{00000000-0005-0000-0000-000000150000}"/>
    <cellStyle name="Percent 14 3 3 2 2" xfId="4643" xr:uid="{00000000-0005-0000-0000-000001150000}"/>
    <cellStyle name="Percent 14 3 3 3" xfId="2588" xr:uid="{00000000-0005-0000-0000-000002150000}"/>
    <cellStyle name="Percent 14 3 3 3 2" xfId="5546" xr:uid="{00000000-0005-0000-0000-000003150000}"/>
    <cellStyle name="Percent 14 3 3 4" xfId="3738" xr:uid="{00000000-0005-0000-0000-000004150000}"/>
    <cellStyle name="Percent 14 3 4" xfId="1233" xr:uid="{00000000-0005-0000-0000-000005150000}"/>
    <cellStyle name="Percent 14 3 4 2" xfId="4191" xr:uid="{00000000-0005-0000-0000-000006150000}"/>
    <cellStyle name="Percent 14 3 5" xfId="2136" xr:uid="{00000000-0005-0000-0000-000007150000}"/>
    <cellStyle name="Percent 14 3 5 2" xfId="5094" xr:uid="{00000000-0005-0000-0000-000008150000}"/>
    <cellStyle name="Percent 14 3 6" xfId="3286" xr:uid="{00000000-0005-0000-0000-000009150000}"/>
    <cellStyle name="Percent 14 4" xfId="439" xr:uid="{00000000-0005-0000-0000-00000A150000}"/>
    <cellStyle name="Percent 14 4 2" xfId="893" xr:uid="{00000000-0005-0000-0000-00000B150000}"/>
    <cellStyle name="Percent 14 4 2 2" xfId="1799" xr:uid="{00000000-0005-0000-0000-00000C150000}"/>
    <cellStyle name="Percent 14 4 2 2 2" xfId="4757" xr:uid="{00000000-0005-0000-0000-00000D150000}"/>
    <cellStyle name="Percent 14 4 2 3" xfId="2702" xr:uid="{00000000-0005-0000-0000-00000E150000}"/>
    <cellStyle name="Percent 14 4 2 3 2" xfId="5660" xr:uid="{00000000-0005-0000-0000-00000F150000}"/>
    <cellStyle name="Percent 14 4 2 4" xfId="3852" xr:uid="{00000000-0005-0000-0000-000010150000}"/>
    <cellStyle name="Percent 14 4 3" xfId="1347" xr:uid="{00000000-0005-0000-0000-000011150000}"/>
    <cellStyle name="Percent 14 4 3 2" xfId="4305" xr:uid="{00000000-0005-0000-0000-000012150000}"/>
    <cellStyle name="Percent 14 4 4" xfId="2250" xr:uid="{00000000-0005-0000-0000-000013150000}"/>
    <cellStyle name="Percent 14 4 4 2" xfId="5208" xr:uid="{00000000-0005-0000-0000-000014150000}"/>
    <cellStyle name="Percent 14 4 5" xfId="3400" xr:uid="{00000000-0005-0000-0000-000015150000}"/>
    <cellStyle name="Percent 14 5" xfId="667" xr:uid="{00000000-0005-0000-0000-000016150000}"/>
    <cellStyle name="Percent 14 5 2" xfId="1573" xr:uid="{00000000-0005-0000-0000-000017150000}"/>
    <cellStyle name="Percent 14 5 2 2" xfId="4531" xr:uid="{00000000-0005-0000-0000-000018150000}"/>
    <cellStyle name="Percent 14 5 3" xfId="2476" xr:uid="{00000000-0005-0000-0000-000019150000}"/>
    <cellStyle name="Percent 14 5 3 2" xfId="5434" xr:uid="{00000000-0005-0000-0000-00001A150000}"/>
    <cellStyle name="Percent 14 5 4" xfId="3626" xr:uid="{00000000-0005-0000-0000-00001B150000}"/>
    <cellStyle name="Percent 14 6" xfId="1121" xr:uid="{00000000-0005-0000-0000-00001C150000}"/>
    <cellStyle name="Percent 14 6 2" xfId="4079" xr:uid="{00000000-0005-0000-0000-00001D150000}"/>
    <cellStyle name="Percent 14 7" xfId="2024" xr:uid="{00000000-0005-0000-0000-00001E150000}"/>
    <cellStyle name="Percent 14 7 2" xfId="4982" xr:uid="{00000000-0005-0000-0000-00001F150000}"/>
    <cellStyle name="Percent 14 8" xfId="3167" xr:uid="{00000000-0005-0000-0000-000020150000}"/>
    <cellStyle name="Percent 15" xfId="181" xr:uid="{00000000-0005-0000-0000-000021150000}"/>
    <cellStyle name="Percent 16" xfId="194" xr:uid="{00000000-0005-0000-0000-000022150000}"/>
    <cellStyle name="Percent 17" xfId="259" xr:uid="{00000000-0005-0000-0000-000023150000}"/>
    <cellStyle name="Percent 17 2" xfId="381" xr:uid="{00000000-0005-0000-0000-000024150000}"/>
    <cellStyle name="Percent 17 2 2" xfId="610" xr:uid="{00000000-0005-0000-0000-000025150000}"/>
    <cellStyle name="Percent 17 2 2 2" xfId="1064" xr:uid="{00000000-0005-0000-0000-000026150000}"/>
    <cellStyle name="Percent 17 2 2 2 2" xfId="1970" xr:uid="{00000000-0005-0000-0000-000027150000}"/>
    <cellStyle name="Percent 17 2 2 2 2 2" xfId="4928" xr:uid="{00000000-0005-0000-0000-000028150000}"/>
    <cellStyle name="Percent 17 2 2 2 3" xfId="2873" xr:uid="{00000000-0005-0000-0000-000029150000}"/>
    <cellStyle name="Percent 17 2 2 2 3 2" xfId="5831" xr:uid="{00000000-0005-0000-0000-00002A150000}"/>
    <cellStyle name="Percent 17 2 2 2 4" xfId="4023" xr:uid="{00000000-0005-0000-0000-00002B150000}"/>
    <cellStyle name="Percent 17 2 2 3" xfId="1518" xr:uid="{00000000-0005-0000-0000-00002C150000}"/>
    <cellStyle name="Percent 17 2 2 3 2" xfId="4476" xr:uid="{00000000-0005-0000-0000-00002D150000}"/>
    <cellStyle name="Percent 17 2 2 4" xfId="2421" xr:uid="{00000000-0005-0000-0000-00002E150000}"/>
    <cellStyle name="Percent 17 2 2 4 2" xfId="5379" xr:uid="{00000000-0005-0000-0000-00002F150000}"/>
    <cellStyle name="Percent 17 2 2 5" xfId="3571" xr:uid="{00000000-0005-0000-0000-000030150000}"/>
    <cellStyle name="Percent 17 2 3" xfId="838" xr:uid="{00000000-0005-0000-0000-000031150000}"/>
    <cellStyle name="Percent 17 2 3 2" xfId="1744" xr:uid="{00000000-0005-0000-0000-000032150000}"/>
    <cellStyle name="Percent 17 2 3 2 2" xfId="4702" xr:uid="{00000000-0005-0000-0000-000033150000}"/>
    <cellStyle name="Percent 17 2 3 3" xfId="2647" xr:uid="{00000000-0005-0000-0000-000034150000}"/>
    <cellStyle name="Percent 17 2 3 3 2" xfId="5605" xr:uid="{00000000-0005-0000-0000-000035150000}"/>
    <cellStyle name="Percent 17 2 3 4" xfId="3797" xr:uid="{00000000-0005-0000-0000-000036150000}"/>
    <cellStyle name="Percent 17 2 4" xfId="1292" xr:uid="{00000000-0005-0000-0000-000037150000}"/>
    <cellStyle name="Percent 17 2 4 2" xfId="4250" xr:uid="{00000000-0005-0000-0000-000038150000}"/>
    <cellStyle name="Percent 17 2 5" xfId="2195" xr:uid="{00000000-0005-0000-0000-000039150000}"/>
    <cellStyle name="Percent 17 2 5 2" xfId="5153" xr:uid="{00000000-0005-0000-0000-00003A150000}"/>
    <cellStyle name="Percent 17 2 6" xfId="3345" xr:uid="{00000000-0005-0000-0000-00003B150000}"/>
    <cellStyle name="Percent 17 3" xfId="498" xr:uid="{00000000-0005-0000-0000-00003C150000}"/>
    <cellStyle name="Percent 17 3 2" xfId="952" xr:uid="{00000000-0005-0000-0000-00003D150000}"/>
    <cellStyle name="Percent 17 3 2 2" xfId="1858" xr:uid="{00000000-0005-0000-0000-00003E150000}"/>
    <cellStyle name="Percent 17 3 2 2 2" xfId="4816" xr:uid="{00000000-0005-0000-0000-00003F150000}"/>
    <cellStyle name="Percent 17 3 2 3" xfId="2761" xr:uid="{00000000-0005-0000-0000-000040150000}"/>
    <cellStyle name="Percent 17 3 2 3 2" xfId="5719" xr:uid="{00000000-0005-0000-0000-000041150000}"/>
    <cellStyle name="Percent 17 3 2 4" xfId="3911" xr:uid="{00000000-0005-0000-0000-000042150000}"/>
    <cellStyle name="Percent 17 3 3" xfId="1406" xr:uid="{00000000-0005-0000-0000-000043150000}"/>
    <cellStyle name="Percent 17 3 3 2" xfId="4364" xr:uid="{00000000-0005-0000-0000-000044150000}"/>
    <cellStyle name="Percent 17 3 4" xfId="2309" xr:uid="{00000000-0005-0000-0000-000045150000}"/>
    <cellStyle name="Percent 17 3 4 2" xfId="5267" xr:uid="{00000000-0005-0000-0000-000046150000}"/>
    <cellStyle name="Percent 17 3 5" xfId="3459" xr:uid="{00000000-0005-0000-0000-000047150000}"/>
    <cellStyle name="Percent 17 4" xfId="726" xr:uid="{00000000-0005-0000-0000-000048150000}"/>
    <cellStyle name="Percent 17 4 2" xfId="1632" xr:uid="{00000000-0005-0000-0000-000049150000}"/>
    <cellStyle name="Percent 17 4 2 2" xfId="4590" xr:uid="{00000000-0005-0000-0000-00004A150000}"/>
    <cellStyle name="Percent 17 4 3" xfId="2535" xr:uid="{00000000-0005-0000-0000-00004B150000}"/>
    <cellStyle name="Percent 17 4 3 2" xfId="5493" xr:uid="{00000000-0005-0000-0000-00004C150000}"/>
    <cellStyle name="Percent 17 4 4" xfId="3685" xr:uid="{00000000-0005-0000-0000-00004D150000}"/>
    <cellStyle name="Percent 17 5" xfId="1180" xr:uid="{00000000-0005-0000-0000-00004E150000}"/>
    <cellStyle name="Percent 17 5 2" xfId="4138" xr:uid="{00000000-0005-0000-0000-00004F150000}"/>
    <cellStyle name="Percent 17 6" xfId="2083" xr:uid="{00000000-0005-0000-0000-000050150000}"/>
    <cellStyle name="Percent 17 6 2" xfId="5041" xr:uid="{00000000-0005-0000-0000-000051150000}"/>
    <cellStyle name="Percent 17 7" xfId="2912" xr:uid="{00000000-0005-0000-0000-000052150000}"/>
    <cellStyle name="Percent 17 7 2" xfId="5870" xr:uid="{00000000-0005-0000-0000-000053150000}"/>
    <cellStyle name="Percent 17 8" xfId="3038" xr:uid="{00000000-0005-0000-0000-000054150000}"/>
    <cellStyle name="Percent 17 8 2" xfId="5947" xr:uid="{00000000-0005-0000-0000-000055150000}"/>
    <cellStyle name="Percent 17 9" xfId="3233" xr:uid="{00000000-0005-0000-0000-000056150000}"/>
    <cellStyle name="Percent 18" xfId="272" xr:uid="{00000000-0005-0000-0000-000057150000}"/>
    <cellStyle name="Percent 18 2" xfId="386" xr:uid="{00000000-0005-0000-0000-000058150000}"/>
    <cellStyle name="Percent 18 2 2" xfId="615" xr:uid="{00000000-0005-0000-0000-000059150000}"/>
    <cellStyle name="Percent 18 2 2 2" xfId="1069" xr:uid="{00000000-0005-0000-0000-00005A150000}"/>
    <cellStyle name="Percent 18 2 2 2 2" xfId="1975" xr:uid="{00000000-0005-0000-0000-00005B150000}"/>
    <cellStyle name="Percent 18 2 2 2 2 2" xfId="4933" xr:uid="{00000000-0005-0000-0000-00005C150000}"/>
    <cellStyle name="Percent 18 2 2 2 3" xfId="2878" xr:uid="{00000000-0005-0000-0000-00005D150000}"/>
    <cellStyle name="Percent 18 2 2 2 3 2" xfId="5836" xr:uid="{00000000-0005-0000-0000-00005E150000}"/>
    <cellStyle name="Percent 18 2 2 2 4" xfId="4028" xr:uid="{00000000-0005-0000-0000-00005F150000}"/>
    <cellStyle name="Percent 18 2 2 3" xfId="1523" xr:uid="{00000000-0005-0000-0000-000060150000}"/>
    <cellStyle name="Percent 18 2 2 3 2" xfId="4481" xr:uid="{00000000-0005-0000-0000-000061150000}"/>
    <cellStyle name="Percent 18 2 2 4" xfId="2426" xr:uid="{00000000-0005-0000-0000-000062150000}"/>
    <cellStyle name="Percent 18 2 2 4 2" xfId="5384" xr:uid="{00000000-0005-0000-0000-000063150000}"/>
    <cellStyle name="Percent 18 2 2 5" xfId="3576" xr:uid="{00000000-0005-0000-0000-000064150000}"/>
    <cellStyle name="Percent 18 2 3" xfId="843" xr:uid="{00000000-0005-0000-0000-000065150000}"/>
    <cellStyle name="Percent 18 2 3 2" xfId="1749" xr:uid="{00000000-0005-0000-0000-000066150000}"/>
    <cellStyle name="Percent 18 2 3 2 2" xfId="4707" xr:uid="{00000000-0005-0000-0000-000067150000}"/>
    <cellStyle name="Percent 18 2 3 3" xfId="2652" xr:uid="{00000000-0005-0000-0000-000068150000}"/>
    <cellStyle name="Percent 18 2 3 3 2" xfId="5610" xr:uid="{00000000-0005-0000-0000-000069150000}"/>
    <cellStyle name="Percent 18 2 3 4" xfId="3802" xr:uid="{00000000-0005-0000-0000-00006A150000}"/>
    <cellStyle name="Percent 18 2 4" xfId="1297" xr:uid="{00000000-0005-0000-0000-00006B150000}"/>
    <cellStyle name="Percent 18 2 4 2" xfId="4255" xr:uid="{00000000-0005-0000-0000-00006C150000}"/>
    <cellStyle name="Percent 18 2 5" xfId="2200" xr:uid="{00000000-0005-0000-0000-00006D150000}"/>
    <cellStyle name="Percent 18 2 5 2" xfId="5158" xr:uid="{00000000-0005-0000-0000-00006E150000}"/>
    <cellStyle name="Percent 18 2 6" xfId="3350" xr:uid="{00000000-0005-0000-0000-00006F150000}"/>
    <cellStyle name="Percent 18 3" xfId="503" xr:uid="{00000000-0005-0000-0000-000070150000}"/>
    <cellStyle name="Percent 18 3 2" xfId="957" xr:uid="{00000000-0005-0000-0000-000071150000}"/>
    <cellStyle name="Percent 18 3 2 2" xfId="1863" xr:uid="{00000000-0005-0000-0000-000072150000}"/>
    <cellStyle name="Percent 18 3 2 2 2" xfId="4821" xr:uid="{00000000-0005-0000-0000-000073150000}"/>
    <cellStyle name="Percent 18 3 2 3" xfId="2766" xr:uid="{00000000-0005-0000-0000-000074150000}"/>
    <cellStyle name="Percent 18 3 2 3 2" xfId="5724" xr:uid="{00000000-0005-0000-0000-000075150000}"/>
    <cellStyle name="Percent 18 3 2 4" xfId="3916" xr:uid="{00000000-0005-0000-0000-000076150000}"/>
    <cellStyle name="Percent 18 3 3" xfId="1411" xr:uid="{00000000-0005-0000-0000-000077150000}"/>
    <cellStyle name="Percent 18 3 3 2" xfId="4369" xr:uid="{00000000-0005-0000-0000-000078150000}"/>
    <cellStyle name="Percent 18 3 4" xfId="2314" xr:uid="{00000000-0005-0000-0000-000079150000}"/>
    <cellStyle name="Percent 18 3 4 2" xfId="5272" xr:uid="{00000000-0005-0000-0000-00007A150000}"/>
    <cellStyle name="Percent 18 3 5" xfId="3464" xr:uid="{00000000-0005-0000-0000-00007B150000}"/>
    <cellStyle name="Percent 18 4" xfId="731" xr:uid="{00000000-0005-0000-0000-00007C150000}"/>
    <cellStyle name="Percent 18 4 2" xfId="1637" xr:uid="{00000000-0005-0000-0000-00007D150000}"/>
    <cellStyle name="Percent 18 4 2 2" xfId="4595" xr:uid="{00000000-0005-0000-0000-00007E150000}"/>
    <cellStyle name="Percent 18 4 3" xfId="2540" xr:uid="{00000000-0005-0000-0000-00007F150000}"/>
    <cellStyle name="Percent 18 4 3 2" xfId="5498" xr:uid="{00000000-0005-0000-0000-000080150000}"/>
    <cellStyle name="Percent 18 4 4" xfId="3690" xr:uid="{00000000-0005-0000-0000-000081150000}"/>
    <cellStyle name="Percent 18 5" xfId="1185" xr:uid="{00000000-0005-0000-0000-000082150000}"/>
    <cellStyle name="Percent 18 5 2" xfId="4143" xr:uid="{00000000-0005-0000-0000-000083150000}"/>
    <cellStyle name="Percent 18 6" xfId="2088" xr:uid="{00000000-0005-0000-0000-000084150000}"/>
    <cellStyle name="Percent 18 6 2" xfId="5046" xr:uid="{00000000-0005-0000-0000-000085150000}"/>
    <cellStyle name="Percent 18 7" xfId="3238" xr:uid="{00000000-0005-0000-0000-000086150000}"/>
    <cellStyle name="Percent 19" xfId="288" xr:uid="{00000000-0005-0000-0000-000087150000}"/>
    <cellStyle name="Percent 19 2" xfId="402" xr:uid="{00000000-0005-0000-0000-000088150000}"/>
    <cellStyle name="Percent 19 2 2" xfId="631" xr:uid="{00000000-0005-0000-0000-000089150000}"/>
    <cellStyle name="Percent 19 2 2 2" xfId="1085" xr:uid="{00000000-0005-0000-0000-00008A150000}"/>
    <cellStyle name="Percent 19 2 2 2 2" xfId="1991" xr:uid="{00000000-0005-0000-0000-00008B150000}"/>
    <cellStyle name="Percent 19 2 2 2 2 2" xfId="4949" xr:uid="{00000000-0005-0000-0000-00008C150000}"/>
    <cellStyle name="Percent 19 2 2 2 3" xfId="2894" xr:uid="{00000000-0005-0000-0000-00008D150000}"/>
    <cellStyle name="Percent 19 2 2 2 3 2" xfId="5852" xr:uid="{00000000-0005-0000-0000-00008E150000}"/>
    <cellStyle name="Percent 19 2 2 2 4" xfId="4044" xr:uid="{00000000-0005-0000-0000-00008F150000}"/>
    <cellStyle name="Percent 19 2 2 3" xfId="1539" xr:uid="{00000000-0005-0000-0000-000090150000}"/>
    <cellStyle name="Percent 19 2 2 3 2" xfId="4497" xr:uid="{00000000-0005-0000-0000-000091150000}"/>
    <cellStyle name="Percent 19 2 2 4" xfId="2442" xr:uid="{00000000-0005-0000-0000-000092150000}"/>
    <cellStyle name="Percent 19 2 2 4 2" xfId="5400" xr:uid="{00000000-0005-0000-0000-000093150000}"/>
    <cellStyle name="Percent 19 2 2 5" xfId="3592" xr:uid="{00000000-0005-0000-0000-000094150000}"/>
    <cellStyle name="Percent 19 2 3" xfId="859" xr:uid="{00000000-0005-0000-0000-000095150000}"/>
    <cellStyle name="Percent 19 2 3 2" xfId="1765" xr:uid="{00000000-0005-0000-0000-000096150000}"/>
    <cellStyle name="Percent 19 2 3 2 2" xfId="4723" xr:uid="{00000000-0005-0000-0000-000097150000}"/>
    <cellStyle name="Percent 19 2 3 3" xfId="2668" xr:uid="{00000000-0005-0000-0000-000098150000}"/>
    <cellStyle name="Percent 19 2 3 3 2" xfId="5626" xr:uid="{00000000-0005-0000-0000-000099150000}"/>
    <cellStyle name="Percent 19 2 3 4" xfId="3818" xr:uid="{00000000-0005-0000-0000-00009A150000}"/>
    <cellStyle name="Percent 19 2 4" xfId="1313" xr:uid="{00000000-0005-0000-0000-00009B150000}"/>
    <cellStyle name="Percent 19 2 4 2" xfId="4271" xr:uid="{00000000-0005-0000-0000-00009C150000}"/>
    <cellStyle name="Percent 19 2 5" xfId="2216" xr:uid="{00000000-0005-0000-0000-00009D150000}"/>
    <cellStyle name="Percent 19 2 5 2" xfId="5174" xr:uid="{00000000-0005-0000-0000-00009E150000}"/>
    <cellStyle name="Percent 19 2 6" xfId="3366" xr:uid="{00000000-0005-0000-0000-00009F150000}"/>
    <cellStyle name="Percent 19 3" xfId="519" xr:uid="{00000000-0005-0000-0000-0000A0150000}"/>
    <cellStyle name="Percent 19 3 2" xfId="973" xr:uid="{00000000-0005-0000-0000-0000A1150000}"/>
    <cellStyle name="Percent 19 3 2 2" xfId="1879" xr:uid="{00000000-0005-0000-0000-0000A2150000}"/>
    <cellStyle name="Percent 19 3 2 2 2" xfId="4837" xr:uid="{00000000-0005-0000-0000-0000A3150000}"/>
    <cellStyle name="Percent 19 3 2 3" xfId="2782" xr:uid="{00000000-0005-0000-0000-0000A4150000}"/>
    <cellStyle name="Percent 19 3 2 3 2" xfId="5740" xr:uid="{00000000-0005-0000-0000-0000A5150000}"/>
    <cellStyle name="Percent 19 3 2 4" xfId="3932" xr:uid="{00000000-0005-0000-0000-0000A6150000}"/>
    <cellStyle name="Percent 19 3 3" xfId="1427" xr:uid="{00000000-0005-0000-0000-0000A7150000}"/>
    <cellStyle name="Percent 19 3 3 2" xfId="4385" xr:uid="{00000000-0005-0000-0000-0000A8150000}"/>
    <cellStyle name="Percent 19 3 4" xfId="2330" xr:uid="{00000000-0005-0000-0000-0000A9150000}"/>
    <cellStyle name="Percent 19 3 4 2" xfId="5288" xr:uid="{00000000-0005-0000-0000-0000AA150000}"/>
    <cellStyle name="Percent 19 3 5" xfId="3480" xr:uid="{00000000-0005-0000-0000-0000AB150000}"/>
    <cellStyle name="Percent 19 4" xfId="747" xr:uid="{00000000-0005-0000-0000-0000AC150000}"/>
    <cellStyle name="Percent 19 4 2" xfId="1653" xr:uid="{00000000-0005-0000-0000-0000AD150000}"/>
    <cellStyle name="Percent 19 4 2 2" xfId="4611" xr:uid="{00000000-0005-0000-0000-0000AE150000}"/>
    <cellStyle name="Percent 19 4 3" xfId="2556" xr:uid="{00000000-0005-0000-0000-0000AF150000}"/>
    <cellStyle name="Percent 19 4 3 2" xfId="5514" xr:uid="{00000000-0005-0000-0000-0000B0150000}"/>
    <cellStyle name="Percent 19 4 4" xfId="3706" xr:uid="{00000000-0005-0000-0000-0000B1150000}"/>
    <cellStyle name="Percent 19 5" xfId="1201" xr:uid="{00000000-0005-0000-0000-0000B2150000}"/>
    <cellStyle name="Percent 19 5 2" xfId="4159" xr:uid="{00000000-0005-0000-0000-0000B3150000}"/>
    <cellStyle name="Percent 19 6" xfId="2104" xr:uid="{00000000-0005-0000-0000-0000B4150000}"/>
    <cellStyle name="Percent 19 6 2" xfId="5062" xr:uid="{00000000-0005-0000-0000-0000B5150000}"/>
    <cellStyle name="Percent 19 7" xfId="3254" xr:uid="{00000000-0005-0000-0000-0000B6150000}"/>
    <cellStyle name="Percent 2" xfId="86" xr:uid="{00000000-0005-0000-0000-0000B7150000}"/>
    <cellStyle name="Percent 2 2" xfId="87" xr:uid="{00000000-0005-0000-0000-0000B8150000}"/>
    <cellStyle name="Percent 2 2 2" xfId="114" xr:uid="{00000000-0005-0000-0000-0000B9150000}"/>
    <cellStyle name="Percent 2 2 2 2" xfId="203" xr:uid="{00000000-0005-0000-0000-0000BA150000}"/>
    <cellStyle name="Percent 2 2 3" xfId="173" xr:uid="{00000000-0005-0000-0000-0000BB150000}"/>
    <cellStyle name="Percent 2 2 3 2" xfId="239" xr:uid="{00000000-0005-0000-0000-0000BC150000}"/>
    <cellStyle name="Percent 2 2 4" xfId="195" xr:uid="{00000000-0005-0000-0000-0000BD150000}"/>
    <cellStyle name="Percent 2 3" xfId="172" xr:uid="{00000000-0005-0000-0000-0000BE150000}"/>
    <cellStyle name="Percent 20" xfId="302" xr:uid="{00000000-0005-0000-0000-0000BF150000}"/>
    <cellStyle name="Percent 21" xfId="414" xr:uid="{00000000-0005-0000-0000-0000C0150000}"/>
    <cellStyle name="Percent 21 2" xfId="642" xr:uid="{00000000-0005-0000-0000-0000C1150000}"/>
    <cellStyle name="Percent 21 2 2" xfId="1096" xr:uid="{00000000-0005-0000-0000-0000C2150000}"/>
    <cellStyle name="Percent 21 2 2 2" xfId="2002" xr:uid="{00000000-0005-0000-0000-0000C3150000}"/>
    <cellStyle name="Percent 21 2 2 2 2" xfId="4960" xr:uid="{00000000-0005-0000-0000-0000C4150000}"/>
    <cellStyle name="Percent 21 2 2 3" xfId="2905" xr:uid="{00000000-0005-0000-0000-0000C5150000}"/>
    <cellStyle name="Percent 21 2 2 3 2" xfId="5863" xr:uid="{00000000-0005-0000-0000-0000C6150000}"/>
    <cellStyle name="Percent 21 2 2 4" xfId="4055" xr:uid="{00000000-0005-0000-0000-0000C7150000}"/>
    <cellStyle name="Percent 21 2 3" xfId="1550" xr:uid="{00000000-0005-0000-0000-0000C8150000}"/>
    <cellStyle name="Percent 21 2 3 2" xfId="4508" xr:uid="{00000000-0005-0000-0000-0000C9150000}"/>
    <cellStyle name="Percent 21 2 4" xfId="2453" xr:uid="{00000000-0005-0000-0000-0000CA150000}"/>
    <cellStyle name="Percent 21 2 4 2" xfId="5411" xr:uid="{00000000-0005-0000-0000-0000CB150000}"/>
    <cellStyle name="Percent 21 2 5" xfId="3603" xr:uid="{00000000-0005-0000-0000-0000CC150000}"/>
    <cellStyle name="Percent 21 3" xfId="870" xr:uid="{00000000-0005-0000-0000-0000CD150000}"/>
    <cellStyle name="Percent 21 3 2" xfId="1776" xr:uid="{00000000-0005-0000-0000-0000CE150000}"/>
    <cellStyle name="Percent 21 3 2 2" xfId="4734" xr:uid="{00000000-0005-0000-0000-0000CF150000}"/>
    <cellStyle name="Percent 21 3 3" xfId="2679" xr:uid="{00000000-0005-0000-0000-0000D0150000}"/>
    <cellStyle name="Percent 21 3 3 2" xfId="5637" xr:uid="{00000000-0005-0000-0000-0000D1150000}"/>
    <cellStyle name="Percent 21 3 4" xfId="3829" xr:uid="{00000000-0005-0000-0000-0000D2150000}"/>
    <cellStyle name="Percent 21 4" xfId="1324" xr:uid="{00000000-0005-0000-0000-0000D3150000}"/>
    <cellStyle name="Percent 21 4 2" xfId="4282" xr:uid="{00000000-0005-0000-0000-0000D4150000}"/>
    <cellStyle name="Percent 21 5" xfId="2227" xr:uid="{00000000-0005-0000-0000-0000D5150000}"/>
    <cellStyle name="Percent 21 5 2" xfId="5185" xr:uid="{00000000-0005-0000-0000-0000D6150000}"/>
    <cellStyle name="Percent 21 6" xfId="3377" xr:uid="{00000000-0005-0000-0000-0000D7150000}"/>
    <cellStyle name="Percent 22" xfId="419" xr:uid="{00000000-0005-0000-0000-0000D8150000}"/>
    <cellStyle name="Percent 23" xfId="647" xr:uid="{00000000-0005-0000-0000-0000D9150000}"/>
    <cellStyle name="Percent 24" xfId="1101" xr:uid="{00000000-0005-0000-0000-0000DA150000}"/>
    <cellStyle name="Percent 3" xfId="88" xr:uid="{00000000-0005-0000-0000-0000DB150000}"/>
    <cellStyle name="Percent 3 2" xfId="174" xr:uid="{00000000-0005-0000-0000-0000DC150000}"/>
    <cellStyle name="Percent 4" xfId="89" xr:uid="{00000000-0005-0000-0000-0000DD150000}"/>
    <cellStyle name="Percent 4 10" xfId="2005" xr:uid="{00000000-0005-0000-0000-0000DE150000}"/>
    <cellStyle name="Percent 4 10 2" xfId="4963" xr:uid="{00000000-0005-0000-0000-0000DF150000}"/>
    <cellStyle name="Percent 4 11" xfId="3148" xr:uid="{00000000-0005-0000-0000-0000E0150000}"/>
    <cellStyle name="Percent 4 2" xfId="115" xr:uid="{00000000-0005-0000-0000-0000E1150000}"/>
    <cellStyle name="Percent 4 2 2" xfId="204" xr:uid="{00000000-0005-0000-0000-0000E2150000}"/>
    <cellStyle name="Percent 4 2 2 2" xfId="344" xr:uid="{00000000-0005-0000-0000-0000E3150000}"/>
    <cellStyle name="Percent 4 2 2 2 2" xfId="573" xr:uid="{00000000-0005-0000-0000-0000E4150000}"/>
    <cellStyle name="Percent 4 2 2 2 2 2" xfId="1027" xr:uid="{00000000-0005-0000-0000-0000E5150000}"/>
    <cellStyle name="Percent 4 2 2 2 2 2 2" xfId="1933" xr:uid="{00000000-0005-0000-0000-0000E6150000}"/>
    <cellStyle name="Percent 4 2 2 2 2 2 2 2" xfId="4891" xr:uid="{00000000-0005-0000-0000-0000E7150000}"/>
    <cellStyle name="Percent 4 2 2 2 2 2 3" xfId="2836" xr:uid="{00000000-0005-0000-0000-0000E8150000}"/>
    <cellStyle name="Percent 4 2 2 2 2 2 3 2" xfId="5794" xr:uid="{00000000-0005-0000-0000-0000E9150000}"/>
    <cellStyle name="Percent 4 2 2 2 2 2 4" xfId="3986" xr:uid="{00000000-0005-0000-0000-0000EA150000}"/>
    <cellStyle name="Percent 4 2 2 2 2 3" xfId="1481" xr:uid="{00000000-0005-0000-0000-0000EB150000}"/>
    <cellStyle name="Percent 4 2 2 2 2 3 2" xfId="4439" xr:uid="{00000000-0005-0000-0000-0000EC150000}"/>
    <cellStyle name="Percent 4 2 2 2 2 4" xfId="2384" xr:uid="{00000000-0005-0000-0000-0000ED150000}"/>
    <cellStyle name="Percent 4 2 2 2 2 4 2" xfId="5342" xr:uid="{00000000-0005-0000-0000-0000EE150000}"/>
    <cellStyle name="Percent 4 2 2 2 2 5" xfId="3534" xr:uid="{00000000-0005-0000-0000-0000EF150000}"/>
    <cellStyle name="Percent 4 2 2 2 3" xfId="801" xr:uid="{00000000-0005-0000-0000-0000F0150000}"/>
    <cellStyle name="Percent 4 2 2 2 3 2" xfId="1707" xr:uid="{00000000-0005-0000-0000-0000F1150000}"/>
    <cellStyle name="Percent 4 2 2 2 3 2 2" xfId="4665" xr:uid="{00000000-0005-0000-0000-0000F2150000}"/>
    <cellStyle name="Percent 4 2 2 2 3 3" xfId="2610" xr:uid="{00000000-0005-0000-0000-0000F3150000}"/>
    <cellStyle name="Percent 4 2 2 2 3 3 2" xfId="5568" xr:uid="{00000000-0005-0000-0000-0000F4150000}"/>
    <cellStyle name="Percent 4 2 2 2 3 4" xfId="3760" xr:uid="{00000000-0005-0000-0000-0000F5150000}"/>
    <cellStyle name="Percent 4 2 2 2 4" xfId="1255" xr:uid="{00000000-0005-0000-0000-0000F6150000}"/>
    <cellStyle name="Percent 4 2 2 2 4 2" xfId="4213" xr:uid="{00000000-0005-0000-0000-0000F7150000}"/>
    <cellStyle name="Percent 4 2 2 2 5" xfId="2158" xr:uid="{00000000-0005-0000-0000-0000F8150000}"/>
    <cellStyle name="Percent 4 2 2 2 5 2" xfId="5116" xr:uid="{00000000-0005-0000-0000-0000F9150000}"/>
    <cellStyle name="Percent 4 2 2 2 6" xfId="3308" xr:uid="{00000000-0005-0000-0000-0000FA150000}"/>
    <cellStyle name="Percent 4 2 2 3" xfId="461" xr:uid="{00000000-0005-0000-0000-0000FB150000}"/>
    <cellStyle name="Percent 4 2 2 3 2" xfId="915" xr:uid="{00000000-0005-0000-0000-0000FC150000}"/>
    <cellStyle name="Percent 4 2 2 3 2 2" xfId="1821" xr:uid="{00000000-0005-0000-0000-0000FD150000}"/>
    <cellStyle name="Percent 4 2 2 3 2 2 2" xfId="4779" xr:uid="{00000000-0005-0000-0000-0000FE150000}"/>
    <cellStyle name="Percent 4 2 2 3 2 3" xfId="2724" xr:uid="{00000000-0005-0000-0000-0000FF150000}"/>
    <cellStyle name="Percent 4 2 2 3 2 3 2" xfId="5682" xr:uid="{00000000-0005-0000-0000-000000160000}"/>
    <cellStyle name="Percent 4 2 2 3 2 4" xfId="3874" xr:uid="{00000000-0005-0000-0000-000001160000}"/>
    <cellStyle name="Percent 4 2 2 3 3" xfId="1369" xr:uid="{00000000-0005-0000-0000-000002160000}"/>
    <cellStyle name="Percent 4 2 2 3 3 2" xfId="4327" xr:uid="{00000000-0005-0000-0000-000003160000}"/>
    <cellStyle name="Percent 4 2 2 3 4" xfId="2272" xr:uid="{00000000-0005-0000-0000-000004160000}"/>
    <cellStyle name="Percent 4 2 2 3 4 2" xfId="5230" xr:uid="{00000000-0005-0000-0000-000005160000}"/>
    <cellStyle name="Percent 4 2 2 3 5" xfId="3422" xr:uid="{00000000-0005-0000-0000-000006160000}"/>
    <cellStyle name="Percent 4 2 2 4" xfId="689" xr:uid="{00000000-0005-0000-0000-000007160000}"/>
    <cellStyle name="Percent 4 2 2 4 2" xfId="1595" xr:uid="{00000000-0005-0000-0000-000008160000}"/>
    <cellStyle name="Percent 4 2 2 4 2 2" xfId="4553" xr:uid="{00000000-0005-0000-0000-000009160000}"/>
    <cellStyle name="Percent 4 2 2 4 3" xfId="2498" xr:uid="{00000000-0005-0000-0000-00000A160000}"/>
    <cellStyle name="Percent 4 2 2 4 3 2" xfId="5456" xr:uid="{00000000-0005-0000-0000-00000B160000}"/>
    <cellStyle name="Percent 4 2 2 4 4" xfId="3648" xr:uid="{00000000-0005-0000-0000-00000C160000}"/>
    <cellStyle name="Percent 4 2 2 5" xfId="1143" xr:uid="{00000000-0005-0000-0000-00000D160000}"/>
    <cellStyle name="Percent 4 2 2 5 2" xfId="4101" xr:uid="{00000000-0005-0000-0000-00000E160000}"/>
    <cellStyle name="Percent 4 2 2 6" xfId="2046" xr:uid="{00000000-0005-0000-0000-00000F160000}"/>
    <cellStyle name="Percent 4 2 2 6 2" xfId="5004" xr:uid="{00000000-0005-0000-0000-000010160000}"/>
    <cellStyle name="Percent 4 2 2 7" xfId="3194" xr:uid="{00000000-0005-0000-0000-000011160000}"/>
    <cellStyle name="Percent 4 2 3" xfId="307" xr:uid="{00000000-0005-0000-0000-000012160000}"/>
    <cellStyle name="Percent 4 2 3 2" xfId="536" xr:uid="{00000000-0005-0000-0000-000013160000}"/>
    <cellStyle name="Percent 4 2 3 2 2" xfId="990" xr:uid="{00000000-0005-0000-0000-000014160000}"/>
    <cellStyle name="Percent 4 2 3 2 2 2" xfId="1896" xr:uid="{00000000-0005-0000-0000-000015160000}"/>
    <cellStyle name="Percent 4 2 3 2 2 2 2" xfId="4854" xr:uid="{00000000-0005-0000-0000-000016160000}"/>
    <cellStyle name="Percent 4 2 3 2 2 3" xfId="2799" xr:uid="{00000000-0005-0000-0000-000017160000}"/>
    <cellStyle name="Percent 4 2 3 2 2 3 2" xfId="5757" xr:uid="{00000000-0005-0000-0000-000018160000}"/>
    <cellStyle name="Percent 4 2 3 2 2 4" xfId="3949" xr:uid="{00000000-0005-0000-0000-000019160000}"/>
    <cellStyle name="Percent 4 2 3 2 3" xfId="1444" xr:uid="{00000000-0005-0000-0000-00001A160000}"/>
    <cellStyle name="Percent 4 2 3 2 3 2" xfId="4402" xr:uid="{00000000-0005-0000-0000-00001B160000}"/>
    <cellStyle name="Percent 4 2 3 2 4" xfId="2347" xr:uid="{00000000-0005-0000-0000-00001C160000}"/>
    <cellStyle name="Percent 4 2 3 2 4 2" xfId="5305" xr:uid="{00000000-0005-0000-0000-00001D160000}"/>
    <cellStyle name="Percent 4 2 3 2 5" xfId="3497" xr:uid="{00000000-0005-0000-0000-00001E160000}"/>
    <cellStyle name="Percent 4 2 3 3" xfId="764" xr:uid="{00000000-0005-0000-0000-00001F160000}"/>
    <cellStyle name="Percent 4 2 3 3 2" xfId="1670" xr:uid="{00000000-0005-0000-0000-000020160000}"/>
    <cellStyle name="Percent 4 2 3 3 2 2" xfId="4628" xr:uid="{00000000-0005-0000-0000-000021160000}"/>
    <cellStyle name="Percent 4 2 3 3 3" xfId="2573" xr:uid="{00000000-0005-0000-0000-000022160000}"/>
    <cellStyle name="Percent 4 2 3 3 3 2" xfId="5531" xr:uid="{00000000-0005-0000-0000-000023160000}"/>
    <cellStyle name="Percent 4 2 3 3 4" xfId="3723" xr:uid="{00000000-0005-0000-0000-000024160000}"/>
    <cellStyle name="Percent 4 2 3 4" xfId="1218" xr:uid="{00000000-0005-0000-0000-000025160000}"/>
    <cellStyle name="Percent 4 2 3 4 2" xfId="4176" xr:uid="{00000000-0005-0000-0000-000026160000}"/>
    <cellStyle name="Percent 4 2 3 5" xfId="2121" xr:uid="{00000000-0005-0000-0000-000027160000}"/>
    <cellStyle name="Percent 4 2 3 5 2" xfId="5079" xr:uid="{00000000-0005-0000-0000-000028160000}"/>
    <cellStyle name="Percent 4 2 3 6" xfId="3271" xr:uid="{00000000-0005-0000-0000-000029160000}"/>
    <cellStyle name="Percent 4 2 4" xfId="424" xr:uid="{00000000-0005-0000-0000-00002A160000}"/>
    <cellStyle name="Percent 4 2 4 2" xfId="878" xr:uid="{00000000-0005-0000-0000-00002B160000}"/>
    <cellStyle name="Percent 4 2 4 2 2" xfId="1784" xr:uid="{00000000-0005-0000-0000-00002C160000}"/>
    <cellStyle name="Percent 4 2 4 2 2 2" xfId="4742" xr:uid="{00000000-0005-0000-0000-00002D160000}"/>
    <cellStyle name="Percent 4 2 4 2 3" xfId="2687" xr:uid="{00000000-0005-0000-0000-00002E160000}"/>
    <cellStyle name="Percent 4 2 4 2 3 2" xfId="5645" xr:uid="{00000000-0005-0000-0000-00002F160000}"/>
    <cellStyle name="Percent 4 2 4 2 4" xfId="3837" xr:uid="{00000000-0005-0000-0000-000030160000}"/>
    <cellStyle name="Percent 4 2 4 3" xfId="1332" xr:uid="{00000000-0005-0000-0000-000031160000}"/>
    <cellStyle name="Percent 4 2 4 3 2" xfId="4290" xr:uid="{00000000-0005-0000-0000-000032160000}"/>
    <cellStyle name="Percent 4 2 4 4" xfId="2235" xr:uid="{00000000-0005-0000-0000-000033160000}"/>
    <cellStyle name="Percent 4 2 4 4 2" xfId="5193" xr:uid="{00000000-0005-0000-0000-000034160000}"/>
    <cellStyle name="Percent 4 2 4 5" xfId="3385" xr:uid="{00000000-0005-0000-0000-000035160000}"/>
    <cellStyle name="Percent 4 2 5" xfId="652" xr:uid="{00000000-0005-0000-0000-000036160000}"/>
    <cellStyle name="Percent 4 2 5 2" xfId="1558" xr:uid="{00000000-0005-0000-0000-000037160000}"/>
    <cellStyle name="Percent 4 2 5 2 2" xfId="4516" xr:uid="{00000000-0005-0000-0000-000038160000}"/>
    <cellStyle name="Percent 4 2 5 3" xfId="2461" xr:uid="{00000000-0005-0000-0000-000039160000}"/>
    <cellStyle name="Percent 4 2 5 3 2" xfId="5419" xr:uid="{00000000-0005-0000-0000-00003A160000}"/>
    <cellStyle name="Percent 4 2 5 4" xfId="3611" xr:uid="{00000000-0005-0000-0000-00003B160000}"/>
    <cellStyle name="Percent 4 2 6" xfId="1106" xr:uid="{00000000-0005-0000-0000-00003C160000}"/>
    <cellStyle name="Percent 4 2 6 2" xfId="4064" xr:uid="{00000000-0005-0000-0000-00003D160000}"/>
    <cellStyle name="Percent 4 2 7" xfId="2009" xr:uid="{00000000-0005-0000-0000-00003E160000}"/>
    <cellStyle name="Percent 4 2 7 2" xfId="4967" xr:uid="{00000000-0005-0000-0000-00003F160000}"/>
    <cellStyle name="Percent 4 2 8" xfId="3152" xr:uid="{00000000-0005-0000-0000-000040160000}"/>
    <cellStyle name="Percent 4 3" xfId="175" xr:uid="{00000000-0005-0000-0000-000041160000}"/>
    <cellStyle name="Percent 4 3 2" xfId="240" xr:uid="{00000000-0005-0000-0000-000042160000}"/>
    <cellStyle name="Percent 4 3 2 2" xfId="370" xr:uid="{00000000-0005-0000-0000-000043160000}"/>
    <cellStyle name="Percent 4 3 2 2 2" xfId="599" xr:uid="{00000000-0005-0000-0000-000044160000}"/>
    <cellStyle name="Percent 4 3 2 2 2 2" xfId="1053" xr:uid="{00000000-0005-0000-0000-000045160000}"/>
    <cellStyle name="Percent 4 3 2 2 2 2 2" xfId="1959" xr:uid="{00000000-0005-0000-0000-000046160000}"/>
    <cellStyle name="Percent 4 3 2 2 2 2 2 2" xfId="4917" xr:uid="{00000000-0005-0000-0000-000047160000}"/>
    <cellStyle name="Percent 4 3 2 2 2 2 3" xfId="2862" xr:uid="{00000000-0005-0000-0000-000048160000}"/>
    <cellStyle name="Percent 4 3 2 2 2 2 3 2" xfId="5820" xr:uid="{00000000-0005-0000-0000-000049160000}"/>
    <cellStyle name="Percent 4 3 2 2 2 2 4" xfId="4012" xr:uid="{00000000-0005-0000-0000-00004A160000}"/>
    <cellStyle name="Percent 4 3 2 2 2 3" xfId="1507" xr:uid="{00000000-0005-0000-0000-00004B160000}"/>
    <cellStyle name="Percent 4 3 2 2 2 3 2" xfId="4465" xr:uid="{00000000-0005-0000-0000-00004C160000}"/>
    <cellStyle name="Percent 4 3 2 2 2 4" xfId="2410" xr:uid="{00000000-0005-0000-0000-00004D160000}"/>
    <cellStyle name="Percent 4 3 2 2 2 4 2" xfId="5368" xr:uid="{00000000-0005-0000-0000-00004E160000}"/>
    <cellStyle name="Percent 4 3 2 2 2 5" xfId="3560" xr:uid="{00000000-0005-0000-0000-00004F160000}"/>
    <cellStyle name="Percent 4 3 2 2 3" xfId="827" xr:uid="{00000000-0005-0000-0000-000050160000}"/>
    <cellStyle name="Percent 4 3 2 2 3 2" xfId="1733" xr:uid="{00000000-0005-0000-0000-000051160000}"/>
    <cellStyle name="Percent 4 3 2 2 3 2 2" xfId="4691" xr:uid="{00000000-0005-0000-0000-000052160000}"/>
    <cellStyle name="Percent 4 3 2 2 3 3" xfId="2636" xr:uid="{00000000-0005-0000-0000-000053160000}"/>
    <cellStyle name="Percent 4 3 2 2 3 3 2" xfId="5594" xr:uid="{00000000-0005-0000-0000-000054160000}"/>
    <cellStyle name="Percent 4 3 2 2 3 4" xfId="3786" xr:uid="{00000000-0005-0000-0000-000055160000}"/>
    <cellStyle name="Percent 4 3 2 2 4" xfId="1281" xr:uid="{00000000-0005-0000-0000-000056160000}"/>
    <cellStyle name="Percent 4 3 2 2 4 2" xfId="4239" xr:uid="{00000000-0005-0000-0000-000057160000}"/>
    <cellStyle name="Percent 4 3 2 2 5" xfId="2184" xr:uid="{00000000-0005-0000-0000-000058160000}"/>
    <cellStyle name="Percent 4 3 2 2 5 2" xfId="5142" xr:uid="{00000000-0005-0000-0000-000059160000}"/>
    <cellStyle name="Percent 4 3 2 2 6" xfId="3334" xr:uid="{00000000-0005-0000-0000-00005A160000}"/>
    <cellStyle name="Percent 4 3 2 3" xfId="487" xr:uid="{00000000-0005-0000-0000-00005B160000}"/>
    <cellStyle name="Percent 4 3 2 3 2" xfId="941" xr:uid="{00000000-0005-0000-0000-00005C160000}"/>
    <cellStyle name="Percent 4 3 2 3 2 2" xfId="1847" xr:uid="{00000000-0005-0000-0000-00005D160000}"/>
    <cellStyle name="Percent 4 3 2 3 2 2 2" xfId="4805" xr:uid="{00000000-0005-0000-0000-00005E160000}"/>
    <cellStyle name="Percent 4 3 2 3 2 3" xfId="2750" xr:uid="{00000000-0005-0000-0000-00005F160000}"/>
    <cellStyle name="Percent 4 3 2 3 2 3 2" xfId="5708" xr:uid="{00000000-0005-0000-0000-000060160000}"/>
    <cellStyle name="Percent 4 3 2 3 2 4" xfId="3900" xr:uid="{00000000-0005-0000-0000-000061160000}"/>
    <cellStyle name="Percent 4 3 2 3 3" xfId="1395" xr:uid="{00000000-0005-0000-0000-000062160000}"/>
    <cellStyle name="Percent 4 3 2 3 3 2" xfId="4353" xr:uid="{00000000-0005-0000-0000-000063160000}"/>
    <cellStyle name="Percent 4 3 2 3 4" xfId="2298" xr:uid="{00000000-0005-0000-0000-000064160000}"/>
    <cellStyle name="Percent 4 3 2 3 4 2" xfId="5256" xr:uid="{00000000-0005-0000-0000-000065160000}"/>
    <cellStyle name="Percent 4 3 2 3 5" xfId="3448" xr:uid="{00000000-0005-0000-0000-000066160000}"/>
    <cellStyle name="Percent 4 3 2 4" xfId="715" xr:uid="{00000000-0005-0000-0000-000067160000}"/>
    <cellStyle name="Percent 4 3 2 4 2" xfId="1621" xr:uid="{00000000-0005-0000-0000-000068160000}"/>
    <cellStyle name="Percent 4 3 2 4 2 2" xfId="4579" xr:uid="{00000000-0005-0000-0000-000069160000}"/>
    <cellStyle name="Percent 4 3 2 4 3" xfId="2524" xr:uid="{00000000-0005-0000-0000-00006A160000}"/>
    <cellStyle name="Percent 4 3 2 4 3 2" xfId="5482" xr:uid="{00000000-0005-0000-0000-00006B160000}"/>
    <cellStyle name="Percent 4 3 2 4 4" xfId="3674" xr:uid="{00000000-0005-0000-0000-00006C160000}"/>
    <cellStyle name="Percent 4 3 2 5" xfId="1169" xr:uid="{00000000-0005-0000-0000-00006D160000}"/>
    <cellStyle name="Percent 4 3 2 5 2" xfId="4127" xr:uid="{00000000-0005-0000-0000-00006E160000}"/>
    <cellStyle name="Percent 4 3 2 6" xfId="2072" xr:uid="{00000000-0005-0000-0000-00006F160000}"/>
    <cellStyle name="Percent 4 3 2 6 2" xfId="5030" xr:uid="{00000000-0005-0000-0000-000070160000}"/>
    <cellStyle name="Percent 4 3 2 7" xfId="3222" xr:uid="{00000000-0005-0000-0000-000071160000}"/>
    <cellStyle name="Percent 4 3 3" xfId="333" xr:uid="{00000000-0005-0000-0000-000072160000}"/>
    <cellStyle name="Percent 4 3 3 2" xfId="562" xr:uid="{00000000-0005-0000-0000-000073160000}"/>
    <cellStyle name="Percent 4 3 3 2 2" xfId="1016" xr:uid="{00000000-0005-0000-0000-000074160000}"/>
    <cellStyle name="Percent 4 3 3 2 2 2" xfId="1922" xr:uid="{00000000-0005-0000-0000-000075160000}"/>
    <cellStyle name="Percent 4 3 3 2 2 2 2" xfId="4880" xr:uid="{00000000-0005-0000-0000-000076160000}"/>
    <cellStyle name="Percent 4 3 3 2 2 3" xfId="2825" xr:uid="{00000000-0005-0000-0000-000077160000}"/>
    <cellStyle name="Percent 4 3 3 2 2 3 2" xfId="5783" xr:uid="{00000000-0005-0000-0000-000078160000}"/>
    <cellStyle name="Percent 4 3 3 2 2 4" xfId="3975" xr:uid="{00000000-0005-0000-0000-000079160000}"/>
    <cellStyle name="Percent 4 3 3 2 3" xfId="1470" xr:uid="{00000000-0005-0000-0000-00007A160000}"/>
    <cellStyle name="Percent 4 3 3 2 3 2" xfId="4428" xr:uid="{00000000-0005-0000-0000-00007B160000}"/>
    <cellStyle name="Percent 4 3 3 2 4" xfId="2373" xr:uid="{00000000-0005-0000-0000-00007C160000}"/>
    <cellStyle name="Percent 4 3 3 2 4 2" xfId="5331" xr:uid="{00000000-0005-0000-0000-00007D160000}"/>
    <cellStyle name="Percent 4 3 3 2 5" xfId="3523" xr:uid="{00000000-0005-0000-0000-00007E160000}"/>
    <cellStyle name="Percent 4 3 3 3" xfId="790" xr:uid="{00000000-0005-0000-0000-00007F160000}"/>
    <cellStyle name="Percent 4 3 3 3 2" xfId="1696" xr:uid="{00000000-0005-0000-0000-000080160000}"/>
    <cellStyle name="Percent 4 3 3 3 2 2" xfId="4654" xr:uid="{00000000-0005-0000-0000-000081160000}"/>
    <cellStyle name="Percent 4 3 3 3 3" xfId="2599" xr:uid="{00000000-0005-0000-0000-000082160000}"/>
    <cellStyle name="Percent 4 3 3 3 3 2" xfId="5557" xr:uid="{00000000-0005-0000-0000-000083160000}"/>
    <cellStyle name="Percent 4 3 3 3 4" xfId="3749" xr:uid="{00000000-0005-0000-0000-000084160000}"/>
    <cellStyle name="Percent 4 3 3 4" xfId="1244" xr:uid="{00000000-0005-0000-0000-000085160000}"/>
    <cellStyle name="Percent 4 3 3 4 2" xfId="4202" xr:uid="{00000000-0005-0000-0000-000086160000}"/>
    <cellStyle name="Percent 4 3 3 5" xfId="2147" xr:uid="{00000000-0005-0000-0000-000087160000}"/>
    <cellStyle name="Percent 4 3 3 5 2" xfId="5105" xr:uid="{00000000-0005-0000-0000-000088160000}"/>
    <cellStyle name="Percent 4 3 3 6" xfId="3297" xr:uid="{00000000-0005-0000-0000-000089160000}"/>
    <cellStyle name="Percent 4 3 4" xfId="450" xr:uid="{00000000-0005-0000-0000-00008A160000}"/>
    <cellStyle name="Percent 4 3 4 2" xfId="904" xr:uid="{00000000-0005-0000-0000-00008B160000}"/>
    <cellStyle name="Percent 4 3 4 2 2" xfId="1810" xr:uid="{00000000-0005-0000-0000-00008C160000}"/>
    <cellStyle name="Percent 4 3 4 2 2 2" xfId="4768" xr:uid="{00000000-0005-0000-0000-00008D160000}"/>
    <cellStyle name="Percent 4 3 4 2 3" xfId="2713" xr:uid="{00000000-0005-0000-0000-00008E160000}"/>
    <cellStyle name="Percent 4 3 4 2 3 2" xfId="5671" xr:uid="{00000000-0005-0000-0000-00008F160000}"/>
    <cellStyle name="Percent 4 3 4 2 4" xfId="3863" xr:uid="{00000000-0005-0000-0000-000090160000}"/>
    <cellStyle name="Percent 4 3 4 3" xfId="1358" xr:uid="{00000000-0005-0000-0000-000091160000}"/>
    <cellStyle name="Percent 4 3 4 3 2" xfId="4316" xr:uid="{00000000-0005-0000-0000-000092160000}"/>
    <cellStyle name="Percent 4 3 4 4" xfId="2261" xr:uid="{00000000-0005-0000-0000-000093160000}"/>
    <cellStyle name="Percent 4 3 4 4 2" xfId="5219" xr:uid="{00000000-0005-0000-0000-000094160000}"/>
    <cellStyle name="Percent 4 3 4 5" xfId="3411" xr:uid="{00000000-0005-0000-0000-000095160000}"/>
    <cellStyle name="Percent 4 3 5" xfId="678" xr:uid="{00000000-0005-0000-0000-000096160000}"/>
    <cellStyle name="Percent 4 3 5 2" xfId="1584" xr:uid="{00000000-0005-0000-0000-000097160000}"/>
    <cellStyle name="Percent 4 3 5 2 2" xfId="4542" xr:uid="{00000000-0005-0000-0000-000098160000}"/>
    <cellStyle name="Percent 4 3 5 3" xfId="2487" xr:uid="{00000000-0005-0000-0000-000099160000}"/>
    <cellStyle name="Percent 4 3 5 3 2" xfId="5445" xr:uid="{00000000-0005-0000-0000-00009A160000}"/>
    <cellStyle name="Percent 4 3 5 4" xfId="3637" xr:uid="{00000000-0005-0000-0000-00009B160000}"/>
    <cellStyle name="Percent 4 3 6" xfId="1132" xr:uid="{00000000-0005-0000-0000-00009C160000}"/>
    <cellStyle name="Percent 4 3 6 2" xfId="4090" xr:uid="{00000000-0005-0000-0000-00009D160000}"/>
    <cellStyle name="Percent 4 3 7" xfId="2035" xr:uid="{00000000-0005-0000-0000-00009E160000}"/>
    <cellStyle name="Percent 4 3 7 2" xfId="4993" xr:uid="{00000000-0005-0000-0000-00009F160000}"/>
    <cellStyle name="Percent 4 3 8" xfId="3183" xr:uid="{00000000-0005-0000-0000-0000A0160000}"/>
    <cellStyle name="Percent 4 4" xfId="196" xr:uid="{00000000-0005-0000-0000-0000A1160000}"/>
    <cellStyle name="Percent 4 4 2" xfId="340" xr:uid="{00000000-0005-0000-0000-0000A2160000}"/>
    <cellStyle name="Percent 4 4 2 2" xfId="569" xr:uid="{00000000-0005-0000-0000-0000A3160000}"/>
    <cellStyle name="Percent 4 4 2 2 2" xfId="1023" xr:uid="{00000000-0005-0000-0000-0000A4160000}"/>
    <cellStyle name="Percent 4 4 2 2 2 2" xfId="1929" xr:uid="{00000000-0005-0000-0000-0000A5160000}"/>
    <cellStyle name="Percent 4 4 2 2 2 2 2" xfId="4887" xr:uid="{00000000-0005-0000-0000-0000A6160000}"/>
    <cellStyle name="Percent 4 4 2 2 2 3" xfId="2832" xr:uid="{00000000-0005-0000-0000-0000A7160000}"/>
    <cellStyle name="Percent 4 4 2 2 2 3 2" xfId="5790" xr:uid="{00000000-0005-0000-0000-0000A8160000}"/>
    <cellStyle name="Percent 4 4 2 2 2 4" xfId="3982" xr:uid="{00000000-0005-0000-0000-0000A9160000}"/>
    <cellStyle name="Percent 4 4 2 2 3" xfId="1477" xr:uid="{00000000-0005-0000-0000-0000AA160000}"/>
    <cellStyle name="Percent 4 4 2 2 3 2" xfId="4435" xr:uid="{00000000-0005-0000-0000-0000AB160000}"/>
    <cellStyle name="Percent 4 4 2 2 4" xfId="2380" xr:uid="{00000000-0005-0000-0000-0000AC160000}"/>
    <cellStyle name="Percent 4 4 2 2 4 2" xfId="5338" xr:uid="{00000000-0005-0000-0000-0000AD160000}"/>
    <cellStyle name="Percent 4 4 2 2 5" xfId="3530" xr:uid="{00000000-0005-0000-0000-0000AE160000}"/>
    <cellStyle name="Percent 4 4 2 3" xfId="797" xr:uid="{00000000-0005-0000-0000-0000AF160000}"/>
    <cellStyle name="Percent 4 4 2 3 2" xfId="1703" xr:uid="{00000000-0005-0000-0000-0000B0160000}"/>
    <cellStyle name="Percent 4 4 2 3 2 2" xfId="4661" xr:uid="{00000000-0005-0000-0000-0000B1160000}"/>
    <cellStyle name="Percent 4 4 2 3 3" xfId="2606" xr:uid="{00000000-0005-0000-0000-0000B2160000}"/>
    <cellStyle name="Percent 4 4 2 3 3 2" xfId="5564" xr:uid="{00000000-0005-0000-0000-0000B3160000}"/>
    <cellStyle name="Percent 4 4 2 3 4" xfId="3756" xr:uid="{00000000-0005-0000-0000-0000B4160000}"/>
    <cellStyle name="Percent 4 4 2 4" xfId="1251" xr:uid="{00000000-0005-0000-0000-0000B5160000}"/>
    <cellStyle name="Percent 4 4 2 4 2" xfId="4209" xr:uid="{00000000-0005-0000-0000-0000B6160000}"/>
    <cellStyle name="Percent 4 4 2 5" xfId="2154" xr:uid="{00000000-0005-0000-0000-0000B7160000}"/>
    <cellStyle name="Percent 4 4 2 5 2" xfId="5112" xr:uid="{00000000-0005-0000-0000-0000B8160000}"/>
    <cellStyle name="Percent 4 4 2 6" xfId="3304" xr:uid="{00000000-0005-0000-0000-0000B9160000}"/>
    <cellStyle name="Percent 4 4 3" xfId="457" xr:uid="{00000000-0005-0000-0000-0000BA160000}"/>
    <cellStyle name="Percent 4 4 3 2" xfId="911" xr:uid="{00000000-0005-0000-0000-0000BB160000}"/>
    <cellStyle name="Percent 4 4 3 2 2" xfId="1817" xr:uid="{00000000-0005-0000-0000-0000BC160000}"/>
    <cellStyle name="Percent 4 4 3 2 2 2" xfId="4775" xr:uid="{00000000-0005-0000-0000-0000BD160000}"/>
    <cellStyle name="Percent 4 4 3 2 3" xfId="2720" xr:uid="{00000000-0005-0000-0000-0000BE160000}"/>
    <cellStyle name="Percent 4 4 3 2 3 2" xfId="5678" xr:uid="{00000000-0005-0000-0000-0000BF160000}"/>
    <cellStyle name="Percent 4 4 3 2 4" xfId="3870" xr:uid="{00000000-0005-0000-0000-0000C0160000}"/>
    <cellStyle name="Percent 4 4 3 3" xfId="1365" xr:uid="{00000000-0005-0000-0000-0000C1160000}"/>
    <cellStyle name="Percent 4 4 3 3 2" xfId="4323" xr:uid="{00000000-0005-0000-0000-0000C2160000}"/>
    <cellStyle name="Percent 4 4 3 4" xfId="2268" xr:uid="{00000000-0005-0000-0000-0000C3160000}"/>
    <cellStyle name="Percent 4 4 3 4 2" xfId="5226" xr:uid="{00000000-0005-0000-0000-0000C4160000}"/>
    <cellStyle name="Percent 4 4 3 5" xfId="3418" xr:uid="{00000000-0005-0000-0000-0000C5160000}"/>
    <cellStyle name="Percent 4 4 4" xfId="685" xr:uid="{00000000-0005-0000-0000-0000C6160000}"/>
    <cellStyle name="Percent 4 4 4 2" xfId="1591" xr:uid="{00000000-0005-0000-0000-0000C7160000}"/>
    <cellStyle name="Percent 4 4 4 2 2" xfId="4549" xr:uid="{00000000-0005-0000-0000-0000C8160000}"/>
    <cellStyle name="Percent 4 4 4 3" xfId="2494" xr:uid="{00000000-0005-0000-0000-0000C9160000}"/>
    <cellStyle name="Percent 4 4 4 3 2" xfId="5452" xr:uid="{00000000-0005-0000-0000-0000CA160000}"/>
    <cellStyle name="Percent 4 4 4 4" xfId="3644" xr:uid="{00000000-0005-0000-0000-0000CB160000}"/>
    <cellStyle name="Percent 4 4 5" xfId="1139" xr:uid="{00000000-0005-0000-0000-0000CC160000}"/>
    <cellStyle name="Percent 4 4 5 2" xfId="4097" xr:uid="{00000000-0005-0000-0000-0000CD160000}"/>
    <cellStyle name="Percent 4 4 6" xfId="2042" xr:uid="{00000000-0005-0000-0000-0000CE160000}"/>
    <cellStyle name="Percent 4 4 6 2" xfId="5000" xr:uid="{00000000-0005-0000-0000-0000CF160000}"/>
    <cellStyle name="Percent 4 4 7" xfId="3190" xr:uid="{00000000-0005-0000-0000-0000D0160000}"/>
    <cellStyle name="Percent 4 5" xfId="248" xr:uid="{00000000-0005-0000-0000-0000D1160000}"/>
    <cellStyle name="Percent 4 5 2" xfId="376" xr:uid="{00000000-0005-0000-0000-0000D2160000}"/>
    <cellStyle name="Percent 4 5 2 2" xfId="605" xr:uid="{00000000-0005-0000-0000-0000D3160000}"/>
    <cellStyle name="Percent 4 5 2 2 2" xfId="1059" xr:uid="{00000000-0005-0000-0000-0000D4160000}"/>
    <cellStyle name="Percent 4 5 2 2 2 2" xfId="1965" xr:uid="{00000000-0005-0000-0000-0000D5160000}"/>
    <cellStyle name="Percent 4 5 2 2 2 2 2" xfId="4923" xr:uid="{00000000-0005-0000-0000-0000D6160000}"/>
    <cellStyle name="Percent 4 5 2 2 2 3" xfId="2868" xr:uid="{00000000-0005-0000-0000-0000D7160000}"/>
    <cellStyle name="Percent 4 5 2 2 2 3 2" xfId="5826" xr:uid="{00000000-0005-0000-0000-0000D8160000}"/>
    <cellStyle name="Percent 4 5 2 2 2 4" xfId="4018" xr:uid="{00000000-0005-0000-0000-0000D9160000}"/>
    <cellStyle name="Percent 4 5 2 2 3" xfId="1513" xr:uid="{00000000-0005-0000-0000-0000DA160000}"/>
    <cellStyle name="Percent 4 5 2 2 3 2" xfId="4471" xr:uid="{00000000-0005-0000-0000-0000DB160000}"/>
    <cellStyle name="Percent 4 5 2 2 4" xfId="2416" xr:uid="{00000000-0005-0000-0000-0000DC160000}"/>
    <cellStyle name="Percent 4 5 2 2 4 2" xfId="5374" xr:uid="{00000000-0005-0000-0000-0000DD160000}"/>
    <cellStyle name="Percent 4 5 2 2 5" xfId="3566" xr:uid="{00000000-0005-0000-0000-0000DE160000}"/>
    <cellStyle name="Percent 4 5 2 3" xfId="833" xr:uid="{00000000-0005-0000-0000-0000DF160000}"/>
    <cellStyle name="Percent 4 5 2 3 2" xfId="1739" xr:uid="{00000000-0005-0000-0000-0000E0160000}"/>
    <cellStyle name="Percent 4 5 2 3 2 2" xfId="4697" xr:uid="{00000000-0005-0000-0000-0000E1160000}"/>
    <cellStyle name="Percent 4 5 2 3 3" xfId="2642" xr:uid="{00000000-0005-0000-0000-0000E2160000}"/>
    <cellStyle name="Percent 4 5 2 3 3 2" xfId="5600" xr:uid="{00000000-0005-0000-0000-0000E3160000}"/>
    <cellStyle name="Percent 4 5 2 3 4" xfId="3792" xr:uid="{00000000-0005-0000-0000-0000E4160000}"/>
    <cellStyle name="Percent 4 5 2 4" xfId="1287" xr:uid="{00000000-0005-0000-0000-0000E5160000}"/>
    <cellStyle name="Percent 4 5 2 4 2" xfId="4245" xr:uid="{00000000-0005-0000-0000-0000E6160000}"/>
    <cellStyle name="Percent 4 5 2 5" xfId="2190" xr:uid="{00000000-0005-0000-0000-0000E7160000}"/>
    <cellStyle name="Percent 4 5 2 5 2" xfId="5148" xr:uid="{00000000-0005-0000-0000-0000E8160000}"/>
    <cellStyle name="Percent 4 5 2 6" xfId="3340" xr:uid="{00000000-0005-0000-0000-0000E9160000}"/>
    <cellStyle name="Percent 4 5 3" xfId="493" xr:uid="{00000000-0005-0000-0000-0000EA160000}"/>
    <cellStyle name="Percent 4 5 3 2" xfId="947" xr:uid="{00000000-0005-0000-0000-0000EB160000}"/>
    <cellStyle name="Percent 4 5 3 2 2" xfId="1853" xr:uid="{00000000-0005-0000-0000-0000EC160000}"/>
    <cellStyle name="Percent 4 5 3 2 2 2" xfId="4811" xr:uid="{00000000-0005-0000-0000-0000ED160000}"/>
    <cellStyle name="Percent 4 5 3 2 3" xfId="2756" xr:uid="{00000000-0005-0000-0000-0000EE160000}"/>
    <cellStyle name="Percent 4 5 3 2 3 2" xfId="5714" xr:uid="{00000000-0005-0000-0000-0000EF160000}"/>
    <cellStyle name="Percent 4 5 3 2 4" xfId="3906" xr:uid="{00000000-0005-0000-0000-0000F0160000}"/>
    <cellStyle name="Percent 4 5 3 3" xfId="1401" xr:uid="{00000000-0005-0000-0000-0000F1160000}"/>
    <cellStyle name="Percent 4 5 3 3 2" xfId="4359" xr:uid="{00000000-0005-0000-0000-0000F2160000}"/>
    <cellStyle name="Percent 4 5 3 4" xfId="2304" xr:uid="{00000000-0005-0000-0000-0000F3160000}"/>
    <cellStyle name="Percent 4 5 3 4 2" xfId="5262" xr:uid="{00000000-0005-0000-0000-0000F4160000}"/>
    <cellStyle name="Percent 4 5 3 5" xfId="3454" xr:uid="{00000000-0005-0000-0000-0000F5160000}"/>
    <cellStyle name="Percent 4 5 4" xfId="721" xr:uid="{00000000-0005-0000-0000-0000F6160000}"/>
    <cellStyle name="Percent 4 5 4 2" xfId="1627" xr:uid="{00000000-0005-0000-0000-0000F7160000}"/>
    <cellStyle name="Percent 4 5 4 2 2" xfId="4585" xr:uid="{00000000-0005-0000-0000-0000F8160000}"/>
    <cellStyle name="Percent 4 5 4 3" xfId="2530" xr:uid="{00000000-0005-0000-0000-0000F9160000}"/>
    <cellStyle name="Percent 4 5 4 3 2" xfId="5488" xr:uid="{00000000-0005-0000-0000-0000FA160000}"/>
    <cellStyle name="Percent 4 5 4 4" xfId="3680" xr:uid="{00000000-0005-0000-0000-0000FB160000}"/>
    <cellStyle name="Percent 4 5 5" xfId="1175" xr:uid="{00000000-0005-0000-0000-0000FC160000}"/>
    <cellStyle name="Percent 4 5 5 2" xfId="4133" xr:uid="{00000000-0005-0000-0000-0000FD160000}"/>
    <cellStyle name="Percent 4 5 6" xfId="2078" xr:uid="{00000000-0005-0000-0000-0000FE160000}"/>
    <cellStyle name="Percent 4 5 6 2" xfId="5036" xr:uid="{00000000-0005-0000-0000-0000FF160000}"/>
    <cellStyle name="Percent 4 5 7" xfId="3228" xr:uid="{00000000-0005-0000-0000-000000170000}"/>
    <cellStyle name="Percent 4 6" xfId="303" xr:uid="{00000000-0005-0000-0000-000001170000}"/>
    <cellStyle name="Percent 4 6 2" xfId="532" xr:uid="{00000000-0005-0000-0000-000002170000}"/>
    <cellStyle name="Percent 4 6 2 2" xfId="986" xr:uid="{00000000-0005-0000-0000-000003170000}"/>
    <cellStyle name="Percent 4 6 2 2 2" xfId="1892" xr:uid="{00000000-0005-0000-0000-000004170000}"/>
    <cellStyle name="Percent 4 6 2 2 2 2" xfId="4850" xr:uid="{00000000-0005-0000-0000-000005170000}"/>
    <cellStyle name="Percent 4 6 2 2 3" xfId="2795" xr:uid="{00000000-0005-0000-0000-000006170000}"/>
    <cellStyle name="Percent 4 6 2 2 3 2" xfId="5753" xr:uid="{00000000-0005-0000-0000-000007170000}"/>
    <cellStyle name="Percent 4 6 2 2 4" xfId="3945" xr:uid="{00000000-0005-0000-0000-000008170000}"/>
    <cellStyle name="Percent 4 6 2 3" xfId="1440" xr:uid="{00000000-0005-0000-0000-000009170000}"/>
    <cellStyle name="Percent 4 6 2 3 2" xfId="4398" xr:uid="{00000000-0005-0000-0000-00000A170000}"/>
    <cellStyle name="Percent 4 6 2 4" xfId="2343" xr:uid="{00000000-0005-0000-0000-00000B170000}"/>
    <cellStyle name="Percent 4 6 2 4 2" xfId="5301" xr:uid="{00000000-0005-0000-0000-00000C170000}"/>
    <cellStyle name="Percent 4 6 2 5" xfId="3493" xr:uid="{00000000-0005-0000-0000-00000D170000}"/>
    <cellStyle name="Percent 4 6 3" xfId="760" xr:uid="{00000000-0005-0000-0000-00000E170000}"/>
    <cellStyle name="Percent 4 6 3 2" xfId="1666" xr:uid="{00000000-0005-0000-0000-00000F170000}"/>
    <cellStyle name="Percent 4 6 3 2 2" xfId="4624" xr:uid="{00000000-0005-0000-0000-000010170000}"/>
    <cellStyle name="Percent 4 6 3 3" xfId="2569" xr:uid="{00000000-0005-0000-0000-000011170000}"/>
    <cellStyle name="Percent 4 6 3 3 2" xfId="5527" xr:uid="{00000000-0005-0000-0000-000012170000}"/>
    <cellStyle name="Percent 4 6 3 4" xfId="3719" xr:uid="{00000000-0005-0000-0000-000013170000}"/>
    <cellStyle name="Percent 4 6 4" xfId="1214" xr:uid="{00000000-0005-0000-0000-000014170000}"/>
    <cellStyle name="Percent 4 6 4 2" xfId="4172" xr:uid="{00000000-0005-0000-0000-000015170000}"/>
    <cellStyle name="Percent 4 6 5" xfId="2117" xr:uid="{00000000-0005-0000-0000-000016170000}"/>
    <cellStyle name="Percent 4 6 5 2" xfId="5075" xr:uid="{00000000-0005-0000-0000-000017170000}"/>
    <cellStyle name="Percent 4 6 6" xfId="3267" xr:uid="{00000000-0005-0000-0000-000018170000}"/>
    <cellStyle name="Percent 4 7" xfId="420" xr:uid="{00000000-0005-0000-0000-000019170000}"/>
    <cellStyle name="Percent 4 7 2" xfId="874" xr:uid="{00000000-0005-0000-0000-00001A170000}"/>
    <cellStyle name="Percent 4 7 2 2" xfId="1780" xr:uid="{00000000-0005-0000-0000-00001B170000}"/>
    <cellStyle name="Percent 4 7 2 2 2" xfId="4738" xr:uid="{00000000-0005-0000-0000-00001C170000}"/>
    <cellStyle name="Percent 4 7 2 3" xfId="2683" xr:uid="{00000000-0005-0000-0000-00001D170000}"/>
    <cellStyle name="Percent 4 7 2 3 2" xfId="5641" xr:uid="{00000000-0005-0000-0000-00001E170000}"/>
    <cellStyle name="Percent 4 7 2 4" xfId="3833" xr:uid="{00000000-0005-0000-0000-00001F170000}"/>
    <cellStyle name="Percent 4 7 3" xfId="1328" xr:uid="{00000000-0005-0000-0000-000020170000}"/>
    <cellStyle name="Percent 4 7 3 2" xfId="4286" xr:uid="{00000000-0005-0000-0000-000021170000}"/>
    <cellStyle name="Percent 4 7 4" xfId="2231" xr:uid="{00000000-0005-0000-0000-000022170000}"/>
    <cellStyle name="Percent 4 7 4 2" xfId="5189" xr:uid="{00000000-0005-0000-0000-000023170000}"/>
    <cellStyle name="Percent 4 7 5" xfId="3381" xr:uid="{00000000-0005-0000-0000-000024170000}"/>
    <cellStyle name="Percent 4 8" xfId="648" xr:uid="{00000000-0005-0000-0000-000025170000}"/>
    <cellStyle name="Percent 4 8 2" xfId="1554" xr:uid="{00000000-0005-0000-0000-000026170000}"/>
    <cellStyle name="Percent 4 8 2 2" xfId="4512" xr:uid="{00000000-0005-0000-0000-000027170000}"/>
    <cellStyle name="Percent 4 8 3" xfId="2457" xr:uid="{00000000-0005-0000-0000-000028170000}"/>
    <cellStyle name="Percent 4 8 3 2" xfId="5415" xr:uid="{00000000-0005-0000-0000-000029170000}"/>
    <cellStyle name="Percent 4 8 4" xfId="3607" xr:uid="{00000000-0005-0000-0000-00002A170000}"/>
    <cellStyle name="Percent 4 9" xfId="1102" xr:uid="{00000000-0005-0000-0000-00002B170000}"/>
    <cellStyle name="Percent 4 9 2" xfId="4060" xr:uid="{00000000-0005-0000-0000-00002C170000}"/>
    <cellStyle name="Percent 5" xfId="90" xr:uid="{00000000-0005-0000-0000-00002D170000}"/>
    <cellStyle name="Percent 5 2" xfId="176" xr:uid="{00000000-0005-0000-0000-00002E170000}"/>
    <cellStyle name="Percent 6" xfId="91" xr:uid="{00000000-0005-0000-0000-00002F170000}"/>
    <cellStyle name="Percent 6 2" xfId="116" xr:uid="{00000000-0005-0000-0000-000030170000}"/>
    <cellStyle name="Percent 6 3" xfId="177" xr:uid="{00000000-0005-0000-0000-000031170000}"/>
    <cellStyle name="Percent 6 3 2" xfId="241" xr:uid="{00000000-0005-0000-0000-000032170000}"/>
    <cellStyle name="Percent 7" xfId="113" xr:uid="{00000000-0005-0000-0000-000033170000}"/>
    <cellStyle name="Percent 8" xfId="119" xr:uid="{00000000-0005-0000-0000-000034170000}"/>
    <cellStyle name="Percent 8 2" xfId="207" xr:uid="{00000000-0005-0000-0000-000035170000}"/>
    <cellStyle name="Percent 8 2 2" xfId="346" xr:uid="{00000000-0005-0000-0000-000036170000}"/>
    <cellStyle name="Percent 8 2 2 2" xfId="575" xr:uid="{00000000-0005-0000-0000-000037170000}"/>
    <cellStyle name="Percent 8 2 2 2 2" xfId="1029" xr:uid="{00000000-0005-0000-0000-000038170000}"/>
    <cellStyle name="Percent 8 2 2 2 2 2" xfId="1935" xr:uid="{00000000-0005-0000-0000-000039170000}"/>
    <cellStyle name="Percent 8 2 2 2 2 2 2" xfId="4893" xr:uid="{00000000-0005-0000-0000-00003A170000}"/>
    <cellStyle name="Percent 8 2 2 2 2 3" xfId="2838" xr:uid="{00000000-0005-0000-0000-00003B170000}"/>
    <cellStyle name="Percent 8 2 2 2 2 3 2" xfId="5796" xr:uid="{00000000-0005-0000-0000-00003C170000}"/>
    <cellStyle name="Percent 8 2 2 2 2 4" xfId="3988" xr:uid="{00000000-0005-0000-0000-00003D170000}"/>
    <cellStyle name="Percent 8 2 2 2 3" xfId="1483" xr:uid="{00000000-0005-0000-0000-00003E170000}"/>
    <cellStyle name="Percent 8 2 2 2 3 2" xfId="4441" xr:uid="{00000000-0005-0000-0000-00003F170000}"/>
    <cellStyle name="Percent 8 2 2 2 4" xfId="2386" xr:uid="{00000000-0005-0000-0000-000040170000}"/>
    <cellStyle name="Percent 8 2 2 2 4 2" xfId="5344" xr:uid="{00000000-0005-0000-0000-000041170000}"/>
    <cellStyle name="Percent 8 2 2 2 5" xfId="3536" xr:uid="{00000000-0005-0000-0000-000042170000}"/>
    <cellStyle name="Percent 8 2 2 3" xfId="803" xr:uid="{00000000-0005-0000-0000-000043170000}"/>
    <cellStyle name="Percent 8 2 2 3 2" xfId="1709" xr:uid="{00000000-0005-0000-0000-000044170000}"/>
    <cellStyle name="Percent 8 2 2 3 2 2" xfId="4667" xr:uid="{00000000-0005-0000-0000-000045170000}"/>
    <cellStyle name="Percent 8 2 2 3 3" xfId="2612" xr:uid="{00000000-0005-0000-0000-000046170000}"/>
    <cellStyle name="Percent 8 2 2 3 3 2" xfId="5570" xr:uid="{00000000-0005-0000-0000-000047170000}"/>
    <cellStyle name="Percent 8 2 2 3 4" xfId="3762" xr:uid="{00000000-0005-0000-0000-000048170000}"/>
    <cellStyle name="Percent 8 2 2 4" xfId="1257" xr:uid="{00000000-0005-0000-0000-000049170000}"/>
    <cellStyle name="Percent 8 2 2 4 2" xfId="4215" xr:uid="{00000000-0005-0000-0000-00004A170000}"/>
    <cellStyle name="Percent 8 2 2 5" xfId="2160" xr:uid="{00000000-0005-0000-0000-00004B170000}"/>
    <cellStyle name="Percent 8 2 2 5 2" xfId="5118" xr:uid="{00000000-0005-0000-0000-00004C170000}"/>
    <cellStyle name="Percent 8 2 2 6" xfId="3310" xr:uid="{00000000-0005-0000-0000-00004D170000}"/>
    <cellStyle name="Percent 8 2 3" xfId="463" xr:uid="{00000000-0005-0000-0000-00004E170000}"/>
    <cellStyle name="Percent 8 2 3 2" xfId="917" xr:uid="{00000000-0005-0000-0000-00004F170000}"/>
    <cellStyle name="Percent 8 2 3 2 2" xfId="1823" xr:uid="{00000000-0005-0000-0000-000050170000}"/>
    <cellStyle name="Percent 8 2 3 2 2 2" xfId="4781" xr:uid="{00000000-0005-0000-0000-000051170000}"/>
    <cellStyle name="Percent 8 2 3 2 3" xfId="2726" xr:uid="{00000000-0005-0000-0000-000052170000}"/>
    <cellStyle name="Percent 8 2 3 2 3 2" xfId="5684" xr:uid="{00000000-0005-0000-0000-000053170000}"/>
    <cellStyle name="Percent 8 2 3 2 4" xfId="3876" xr:uid="{00000000-0005-0000-0000-000054170000}"/>
    <cellStyle name="Percent 8 2 3 3" xfId="1371" xr:uid="{00000000-0005-0000-0000-000055170000}"/>
    <cellStyle name="Percent 8 2 3 3 2" xfId="4329" xr:uid="{00000000-0005-0000-0000-000056170000}"/>
    <cellStyle name="Percent 8 2 3 4" xfId="2274" xr:uid="{00000000-0005-0000-0000-000057170000}"/>
    <cellStyle name="Percent 8 2 3 4 2" xfId="5232" xr:uid="{00000000-0005-0000-0000-000058170000}"/>
    <cellStyle name="Percent 8 2 3 5" xfId="3424" xr:uid="{00000000-0005-0000-0000-000059170000}"/>
    <cellStyle name="Percent 8 2 4" xfId="691" xr:uid="{00000000-0005-0000-0000-00005A170000}"/>
    <cellStyle name="Percent 8 2 4 2" xfId="1597" xr:uid="{00000000-0005-0000-0000-00005B170000}"/>
    <cellStyle name="Percent 8 2 4 2 2" xfId="4555" xr:uid="{00000000-0005-0000-0000-00005C170000}"/>
    <cellStyle name="Percent 8 2 4 3" xfId="2500" xr:uid="{00000000-0005-0000-0000-00005D170000}"/>
    <cellStyle name="Percent 8 2 4 3 2" xfId="5458" xr:uid="{00000000-0005-0000-0000-00005E170000}"/>
    <cellStyle name="Percent 8 2 4 4" xfId="3650" xr:uid="{00000000-0005-0000-0000-00005F170000}"/>
    <cellStyle name="Percent 8 2 5" xfId="1145" xr:uid="{00000000-0005-0000-0000-000060170000}"/>
    <cellStyle name="Percent 8 2 5 2" xfId="4103" xr:uid="{00000000-0005-0000-0000-000061170000}"/>
    <cellStyle name="Percent 8 2 6" xfId="2048" xr:uid="{00000000-0005-0000-0000-000062170000}"/>
    <cellStyle name="Percent 8 2 6 2" xfId="5006" xr:uid="{00000000-0005-0000-0000-000063170000}"/>
    <cellStyle name="Percent 8 2 7" xfId="3196" xr:uid="{00000000-0005-0000-0000-000064170000}"/>
    <cellStyle name="Percent 8 3" xfId="309" xr:uid="{00000000-0005-0000-0000-000065170000}"/>
    <cellStyle name="Percent 8 3 2" xfId="538" xr:uid="{00000000-0005-0000-0000-000066170000}"/>
    <cellStyle name="Percent 8 3 2 2" xfId="992" xr:uid="{00000000-0005-0000-0000-000067170000}"/>
    <cellStyle name="Percent 8 3 2 2 2" xfId="1898" xr:uid="{00000000-0005-0000-0000-000068170000}"/>
    <cellStyle name="Percent 8 3 2 2 2 2" xfId="4856" xr:uid="{00000000-0005-0000-0000-000069170000}"/>
    <cellStyle name="Percent 8 3 2 2 3" xfId="2801" xr:uid="{00000000-0005-0000-0000-00006A170000}"/>
    <cellStyle name="Percent 8 3 2 2 3 2" xfId="5759" xr:uid="{00000000-0005-0000-0000-00006B170000}"/>
    <cellStyle name="Percent 8 3 2 2 4" xfId="3951" xr:uid="{00000000-0005-0000-0000-00006C170000}"/>
    <cellStyle name="Percent 8 3 2 3" xfId="1446" xr:uid="{00000000-0005-0000-0000-00006D170000}"/>
    <cellStyle name="Percent 8 3 2 3 2" xfId="4404" xr:uid="{00000000-0005-0000-0000-00006E170000}"/>
    <cellStyle name="Percent 8 3 2 4" xfId="2349" xr:uid="{00000000-0005-0000-0000-00006F170000}"/>
    <cellStyle name="Percent 8 3 2 4 2" xfId="5307" xr:uid="{00000000-0005-0000-0000-000070170000}"/>
    <cellStyle name="Percent 8 3 2 5" xfId="3499" xr:uid="{00000000-0005-0000-0000-000071170000}"/>
    <cellStyle name="Percent 8 3 3" xfId="766" xr:uid="{00000000-0005-0000-0000-000072170000}"/>
    <cellStyle name="Percent 8 3 3 2" xfId="1672" xr:uid="{00000000-0005-0000-0000-000073170000}"/>
    <cellStyle name="Percent 8 3 3 2 2" xfId="4630" xr:uid="{00000000-0005-0000-0000-000074170000}"/>
    <cellStyle name="Percent 8 3 3 3" xfId="2575" xr:uid="{00000000-0005-0000-0000-000075170000}"/>
    <cellStyle name="Percent 8 3 3 3 2" xfId="5533" xr:uid="{00000000-0005-0000-0000-000076170000}"/>
    <cellStyle name="Percent 8 3 3 4" xfId="3725" xr:uid="{00000000-0005-0000-0000-000077170000}"/>
    <cellStyle name="Percent 8 3 4" xfId="1220" xr:uid="{00000000-0005-0000-0000-000078170000}"/>
    <cellStyle name="Percent 8 3 4 2" xfId="4178" xr:uid="{00000000-0005-0000-0000-000079170000}"/>
    <cellStyle name="Percent 8 3 5" xfId="2123" xr:uid="{00000000-0005-0000-0000-00007A170000}"/>
    <cellStyle name="Percent 8 3 5 2" xfId="5081" xr:uid="{00000000-0005-0000-0000-00007B170000}"/>
    <cellStyle name="Percent 8 3 6" xfId="3273" xr:uid="{00000000-0005-0000-0000-00007C170000}"/>
    <cellStyle name="Percent 8 4" xfId="426" xr:uid="{00000000-0005-0000-0000-00007D170000}"/>
    <cellStyle name="Percent 8 4 2" xfId="880" xr:uid="{00000000-0005-0000-0000-00007E170000}"/>
    <cellStyle name="Percent 8 4 2 2" xfId="1786" xr:uid="{00000000-0005-0000-0000-00007F170000}"/>
    <cellStyle name="Percent 8 4 2 2 2" xfId="4744" xr:uid="{00000000-0005-0000-0000-000080170000}"/>
    <cellStyle name="Percent 8 4 2 3" xfId="2689" xr:uid="{00000000-0005-0000-0000-000081170000}"/>
    <cellStyle name="Percent 8 4 2 3 2" xfId="5647" xr:uid="{00000000-0005-0000-0000-000082170000}"/>
    <cellStyle name="Percent 8 4 2 4" xfId="3839" xr:uid="{00000000-0005-0000-0000-000083170000}"/>
    <cellStyle name="Percent 8 4 3" xfId="1334" xr:uid="{00000000-0005-0000-0000-000084170000}"/>
    <cellStyle name="Percent 8 4 3 2" xfId="4292" xr:uid="{00000000-0005-0000-0000-000085170000}"/>
    <cellStyle name="Percent 8 4 4" xfId="2237" xr:uid="{00000000-0005-0000-0000-000086170000}"/>
    <cellStyle name="Percent 8 4 4 2" xfId="5195" xr:uid="{00000000-0005-0000-0000-000087170000}"/>
    <cellStyle name="Percent 8 4 5" xfId="3387" xr:uid="{00000000-0005-0000-0000-000088170000}"/>
    <cellStyle name="Percent 8 5" xfId="654" xr:uid="{00000000-0005-0000-0000-000089170000}"/>
    <cellStyle name="Percent 8 5 2" xfId="1560" xr:uid="{00000000-0005-0000-0000-00008A170000}"/>
    <cellStyle name="Percent 8 5 2 2" xfId="4518" xr:uid="{00000000-0005-0000-0000-00008B170000}"/>
    <cellStyle name="Percent 8 5 3" xfId="2463" xr:uid="{00000000-0005-0000-0000-00008C170000}"/>
    <cellStyle name="Percent 8 5 3 2" xfId="5421" xr:uid="{00000000-0005-0000-0000-00008D170000}"/>
    <cellStyle name="Percent 8 5 4" xfId="3613" xr:uid="{00000000-0005-0000-0000-00008E170000}"/>
    <cellStyle name="Percent 8 6" xfId="1108" xr:uid="{00000000-0005-0000-0000-00008F170000}"/>
    <cellStyle name="Percent 8 6 2" xfId="4066" xr:uid="{00000000-0005-0000-0000-000090170000}"/>
    <cellStyle name="Percent 8 7" xfId="2011" xr:uid="{00000000-0005-0000-0000-000091170000}"/>
    <cellStyle name="Percent 8 7 2" xfId="4969" xr:uid="{00000000-0005-0000-0000-000092170000}"/>
    <cellStyle name="Percent 8 8" xfId="3154" xr:uid="{00000000-0005-0000-0000-000093170000}"/>
    <cellStyle name="Percent 9" xfId="121" xr:uid="{00000000-0005-0000-0000-000094170000}"/>
    <cellStyle name="Percent 9 2" xfId="209" xr:uid="{00000000-0005-0000-0000-000095170000}"/>
    <cellStyle name="Percent 9 2 2" xfId="348" xr:uid="{00000000-0005-0000-0000-000096170000}"/>
    <cellStyle name="Percent 9 2 2 2" xfId="577" xr:uid="{00000000-0005-0000-0000-000097170000}"/>
    <cellStyle name="Percent 9 2 2 2 2" xfId="1031" xr:uid="{00000000-0005-0000-0000-000098170000}"/>
    <cellStyle name="Percent 9 2 2 2 2 2" xfId="1937" xr:uid="{00000000-0005-0000-0000-000099170000}"/>
    <cellStyle name="Percent 9 2 2 2 2 2 2" xfId="4895" xr:uid="{00000000-0005-0000-0000-00009A170000}"/>
    <cellStyle name="Percent 9 2 2 2 2 3" xfId="2840" xr:uid="{00000000-0005-0000-0000-00009B170000}"/>
    <cellStyle name="Percent 9 2 2 2 2 3 2" xfId="5798" xr:uid="{00000000-0005-0000-0000-00009C170000}"/>
    <cellStyle name="Percent 9 2 2 2 2 4" xfId="3990" xr:uid="{00000000-0005-0000-0000-00009D170000}"/>
    <cellStyle name="Percent 9 2 2 2 3" xfId="1485" xr:uid="{00000000-0005-0000-0000-00009E170000}"/>
    <cellStyle name="Percent 9 2 2 2 3 2" xfId="4443" xr:uid="{00000000-0005-0000-0000-00009F170000}"/>
    <cellStyle name="Percent 9 2 2 2 4" xfId="2388" xr:uid="{00000000-0005-0000-0000-0000A0170000}"/>
    <cellStyle name="Percent 9 2 2 2 4 2" xfId="5346" xr:uid="{00000000-0005-0000-0000-0000A1170000}"/>
    <cellStyle name="Percent 9 2 2 2 5" xfId="3538" xr:uid="{00000000-0005-0000-0000-0000A2170000}"/>
    <cellStyle name="Percent 9 2 2 3" xfId="805" xr:uid="{00000000-0005-0000-0000-0000A3170000}"/>
    <cellStyle name="Percent 9 2 2 3 2" xfId="1711" xr:uid="{00000000-0005-0000-0000-0000A4170000}"/>
    <cellStyle name="Percent 9 2 2 3 2 2" xfId="4669" xr:uid="{00000000-0005-0000-0000-0000A5170000}"/>
    <cellStyle name="Percent 9 2 2 3 3" xfId="2614" xr:uid="{00000000-0005-0000-0000-0000A6170000}"/>
    <cellStyle name="Percent 9 2 2 3 3 2" xfId="5572" xr:uid="{00000000-0005-0000-0000-0000A7170000}"/>
    <cellStyle name="Percent 9 2 2 3 4" xfId="3764" xr:uid="{00000000-0005-0000-0000-0000A8170000}"/>
    <cellStyle name="Percent 9 2 2 4" xfId="1259" xr:uid="{00000000-0005-0000-0000-0000A9170000}"/>
    <cellStyle name="Percent 9 2 2 4 2" xfId="4217" xr:uid="{00000000-0005-0000-0000-0000AA170000}"/>
    <cellStyle name="Percent 9 2 2 5" xfId="2162" xr:uid="{00000000-0005-0000-0000-0000AB170000}"/>
    <cellStyle name="Percent 9 2 2 5 2" xfId="5120" xr:uid="{00000000-0005-0000-0000-0000AC170000}"/>
    <cellStyle name="Percent 9 2 2 6" xfId="3312" xr:uid="{00000000-0005-0000-0000-0000AD170000}"/>
    <cellStyle name="Percent 9 2 3" xfId="465" xr:uid="{00000000-0005-0000-0000-0000AE170000}"/>
    <cellStyle name="Percent 9 2 3 2" xfId="919" xr:uid="{00000000-0005-0000-0000-0000AF170000}"/>
    <cellStyle name="Percent 9 2 3 2 2" xfId="1825" xr:uid="{00000000-0005-0000-0000-0000B0170000}"/>
    <cellStyle name="Percent 9 2 3 2 2 2" xfId="4783" xr:uid="{00000000-0005-0000-0000-0000B1170000}"/>
    <cellStyle name="Percent 9 2 3 2 3" xfId="2728" xr:uid="{00000000-0005-0000-0000-0000B2170000}"/>
    <cellStyle name="Percent 9 2 3 2 3 2" xfId="5686" xr:uid="{00000000-0005-0000-0000-0000B3170000}"/>
    <cellStyle name="Percent 9 2 3 2 4" xfId="3878" xr:uid="{00000000-0005-0000-0000-0000B4170000}"/>
    <cellStyle name="Percent 9 2 3 3" xfId="1373" xr:uid="{00000000-0005-0000-0000-0000B5170000}"/>
    <cellStyle name="Percent 9 2 3 3 2" xfId="4331" xr:uid="{00000000-0005-0000-0000-0000B6170000}"/>
    <cellStyle name="Percent 9 2 3 4" xfId="2276" xr:uid="{00000000-0005-0000-0000-0000B7170000}"/>
    <cellStyle name="Percent 9 2 3 4 2" xfId="5234" xr:uid="{00000000-0005-0000-0000-0000B8170000}"/>
    <cellStyle name="Percent 9 2 3 5" xfId="3426" xr:uid="{00000000-0005-0000-0000-0000B9170000}"/>
    <cellStyle name="Percent 9 2 4" xfId="693" xr:uid="{00000000-0005-0000-0000-0000BA170000}"/>
    <cellStyle name="Percent 9 2 4 2" xfId="1599" xr:uid="{00000000-0005-0000-0000-0000BB170000}"/>
    <cellStyle name="Percent 9 2 4 2 2" xfId="4557" xr:uid="{00000000-0005-0000-0000-0000BC170000}"/>
    <cellStyle name="Percent 9 2 4 3" xfId="2502" xr:uid="{00000000-0005-0000-0000-0000BD170000}"/>
    <cellStyle name="Percent 9 2 4 3 2" xfId="5460" xr:uid="{00000000-0005-0000-0000-0000BE170000}"/>
    <cellStyle name="Percent 9 2 4 4" xfId="3652" xr:uid="{00000000-0005-0000-0000-0000BF170000}"/>
    <cellStyle name="Percent 9 2 5" xfId="1147" xr:uid="{00000000-0005-0000-0000-0000C0170000}"/>
    <cellStyle name="Percent 9 2 5 2" xfId="4105" xr:uid="{00000000-0005-0000-0000-0000C1170000}"/>
    <cellStyle name="Percent 9 2 6" xfId="2050" xr:uid="{00000000-0005-0000-0000-0000C2170000}"/>
    <cellStyle name="Percent 9 2 6 2" xfId="5008" xr:uid="{00000000-0005-0000-0000-0000C3170000}"/>
    <cellStyle name="Percent 9 2 7" xfId="3198" xr:uid="{00000000-0005-0000-0000-0000C4170000}"/>
    <cellStyle name="Percent 9 3" xfId="311" xr:uid="{00000000-0005-0000-0000-0000C5170000}"/>
    <cellStyle name="Percent 9 3 2" xfId="540" xr:uid="{00000000-0005-0000-0000-0000C6170000}"/>
    <cellStyle name="Percent 9 3 2 2" xfId="994" xr:uid="{00000000-0005-0000-0000-0000C7170000}"/>
    <cellStyle name="Percent 9 3 2 2 2" xfId="1900" xr:uid="{00000000-0005-0000-0000-0000C8170000}"/>
    <cellStyle name="Percent 9 3 2 2 2 2" xfId="4858" xr:uid="{00000000-0005-0000-0000-0000C9170000}"/>
    <cellStyle name="Percent 9 3 2 2 3" xfId="2803" xr:uid="{00000000-0005-0000-0000-0000CA170000}"/>
    <cellStyle name="Percent 9 3 2 2 3 2" xfId="5761" xr:uid="{00000000-0005-0000-0000-0000CB170000}"/>
    <cellStyle name="Percent 9 3 2 2 4" xfId="3953" xr:uid="{00000000-0005-0000-0000-0000CC170000}"/>
    <cellStyle name="Percent 9 3 2 3" xfId="1448" xr:uid="{00000000-0005-0000-0000-0000CD170000}"/>
    <cellStyle name="Percent 9 3 2 3 2" xfId="4406" xr:uid="{00000000-0005-0000-0000-0000CE170000}"/>
    <cellStyle name="Percent 9 3 2 4" xfId="2351" xr:uid="{00000000-0005-0000-0000-0000CF170000}"/>
    <cellStyle name="Percent 9 3 2 4 2" xfId="5309" xr:uid="{00000000-0005-0000-0000-0000D0170000}"/>
    <cellStyle name="Percent 9 3 2 5" xfId="3501" xr:uid="{00000000-0005-0000-0000-0000D1170000}"/>
    <cellStyle name="Percent 9 3 3" xfId="768" xr:uid="{00000000-0005-0000-0000-0000D2170000}"/>
    <cellStyle name="Percent 9 3 3 2" xfId="1674" xr:uid="{00000000-0005-0000-0000-0000D3170000}"/>
    <cellStyle name="Percent 9 3 3 2 2" xfId="4632" xr:uid="{00000000-0005-0000-0000-0000D4170000}"/>
    <cellStyle name="Percent 9 3 3 3" xfId="2577" xr:uid="{00000000-0005-0000-0000-0000D5170000}"/>
    <cellStyle name="Percent 9 3 3 3 2" xfId="5535" xr:uid="{00000000-0005-0000-0000-0000D6170000}"/>
    <cellStyle name="Percent 9 3 3 4" xfId="3727" xr:uid="{00000000-0005-0000-0000-0000D7170000}"/>
    <cellStyle name="Percent 9 3 4" xfId="1222" xr:uid="{00000000-0005-0000-0000-0000D8170000}"/>
    <cellStyle name="Percent 9 3 4 2" xfId="4180" xr:uid="{00000000-0005-0000-0000-0000D9170000}"/>
    <cellStyle name="Percent 9 3 5" xfId="2125" xr:uid="{00000000-0005-0000-0000-0000DA170000}"/>
    <cellStyle name="Percent 9 3 5 2" xfId="5083" xr:uid="{00000000-0005-0000-0000-0000DB170000}"/>
    <cellStyle name="Percent 9 3 6" xfId="3275" xr:uid="{00000000-0005-0000-0000-0000DC170000}"/>
    <cellStyle name="Percent 9 4" xfId="428" xr:uid="{00000000-0005-0000-0000-0000DD170000}"/>
    <cellStyle name="Percent 9 4 2" xfId="882" xr:uid="{00000000-0005-0000-0000-0000DE170000}"/>
    <cellStyle name="Percent 9 4 2 2" xfId="1788" xr:uid="{00000000-0005-0000-0000-0000DF170000}"/>
    <cellStyle name="Percent 9 4 2 2 2" xfId="4746" xr:uid="{00000000-0005-0000-0000-0000E0170000}"/>
    <cellStyle name="Percent 9 4 2 3" xfId="2691" xr:uid="{00000000-0005-0000-0000-0000E1170000}"/>
    <cellStyle name="Percent 9 4 2 3 2" xfId="5649" xr:uid="{00000000-0005-0000-0000-0000E2170000}"/>
    <cellStyle name="Percent 9 4 2 4" xfId="3841" xr:uid="{00000000-0005-0000-0000-0000E3170000}"/>
    <cellStyle name="Percent 9 4 3" xfId="1336" xr:uid="{00000000-0005-0000-0000-0000E4170000}"/>
    <cellStyle name="Percent 9 4 3 2" xfId="4294" xr:uid="{00000000-0005-0000-0000-0000E5170000}"/>
    <cellStyle name="Percent 9 4 4" xfId="2239" xr:uid="{00000000-0005-0000-0000-0000E6170000}"/>
    <cellStyle name="Percent 9 4 4 2" xfId="5197" xr:uid="{00000000-0005-0000-0000-0000E7170000}"/>
    <cellStyle name="Percent 9 4 5" xfId="3389" xr:uid="{00000000-0005-0000-0000-0000E8170000}"/>
    <cellStyle name="Percent 9 5" xfId="656" xr:uid="{00000000-0005-0000-0000-0000E9170000}"/>
    <cellStyle name="Percent 9 5 2" xfId="1562" xr:uid="{00000000-0005-0000-0000-0000EA170000}"/>
    <cellStyle name="Percent 9 5 2 2" xfId="4520" xr:uid="{00000000-0005-0000-0000-0000EB170000}"/>
    <cellStyle name="Percent 9 5 3" xfId="2465" xr:uid="{00000000-0005-0000-0000-0000EC170000}"/>
    <cellStyle name="Percent 9 5 3 2" xfId="5423" xr:uid="{00000000-0005-0000-0000-0000ED170000}"/>
    <cellStyle name="Percent 9 5 4" xfId="3615" xr:uid="{00000000-0005-0000-0000-0000EE170000}"/>
    <cellStyle name="Percent 9 6" xfId="1110" xr:uid="{00000000-0005-0000-0000-0000EF170000}"/>
    <cellStyle name="Percent 9 6 2" xfId="4068" xr:uid="{00000000-0005-0000-0000-0000F0170000}"/>
    <cellStyle name="Percent 9 7" xfId="2013" xr:uid="{00000000-0005-0000-0000-0000F1170000}"/>
    <cellStyle name="Percent 9 7 2" xfId="4971" xr:uid="{00000000-0005-0000-0000-0000F2170000}"/>
    <cellStyle name="Percent 9 8" xfId="3156" xr:uid="{00000000-0005-0000-0000-0000F3170000}"/>
    <cellStyle name="Protsent 10" xfId="3076" xr:uid="{00000000-0005-0000-0000-0000F5170000}"/>
    <cellStyle name="Protsent 10 2" xfId="5984" xr:uid="{00000000-0005-0000-0000-0000F6170000}"/>
    <cellStyle name="Protsent 11" xfId="3114" xr:uid="{00000000-0005-0000-0000-0000F7170000}"/>
    <cellStyle name="Protsent 11 2" xfId="6022" xr:uid="{00000000-0005-0000-0000-0000F8170000}"/>
    <cellStyle name="Protsent 12" xfId="3122" xr:uid="{00000000-0005-0000-0000-0000F9170000}"/>
    <cellStyle name="Protsent 12 2" xfId="6030" xr:uid="{00000000-0005-0000-0000-0000FA170000}"/>
    <cellStyle name="Protsent 13" xfId="6110" xr:uid="{00000000-0005-0000-0000-0000FB170000}"/>
    <cellStyle name="Protsent 2" xfId="92" xr:uid="{00000000-0005-0000-0000-0000FC170000}"/>
    <cellStyle name="Protsent 2 2" xfId="93" xr:uid="{00000000-0005-0000-0000-0000FD170000}"/>
    <cellStyle name="Protsent 2 2 2" xfId="179" xr:uid="{00000000-0005-0000-0000-0000FE170000}"/>
    <cellStyle name="Protsent 2 3" xfId="134" xr:uid="{00000000-0005-0000-0000-0000FF170000}"/>
    <cellStyle name="Protsent 2 3 2" xfId="213" xr:uid="{00000000-0005-0000-0000-000000180000}"/>
    <cellStyle name="Protsent 2 4" xfId="178" xr:uid="{00000000-0005-0000-0000-000001180000}"/>
    <cellStyle name="Protsent 2 4 2" xfId="242" xr:uid="{00000000-0005-0000-0000-000002180000}"/>
    <cellStyle name="Protsent 3" xfId="2932" xr:uid="{00000000-0005-0000-0000-000003180000}"/>
    <cellStyle name="Protsent 3 2" xfId="5886" xr:uid="{00000000-0005-0000-0000-000004180000}"/>
    <cellStyle name="Protsent 4" xfId="2990" xr:uid="{00000000-0005-0000-0000-000005180000}"/>
    <cellStyle name="Protsent 4 2" xfId="5902" xr:uid="{00000000-0005-0000-0000-000006180000}"/>
    <cellStyle name="Protsent 5" xfId="2997" xr:uid="{00000000-0005-0000-0000-000007180000}"/>
    <cellStyle name="Protsent 5 2" xfId="5909" xr:uid="{00000000-0005-0000-0000-000008180000}"/>
    <cellStyle name="Protsent 6" xfId="3006" xr:uid="{00000000-0005-0000-0000-000009180000}"/>
    <cellStyle name="Protsent 6 2" xfId="5916" xr:uid="{00000000-0005-0000-0000-00000A180000}"/>
    <cellStyle name="Protsent 7" xfId="3022" xr:uid="{00000000-0005-0000-0000-00000B180000}"/>
    <cellStyle name="Protsent 8" xfId="3024" xr:uid="{00000000-0005-0000-0000-00000C180000}"/>
    <cellStyle name="Protsent 8 2" xfId="5933" xr:uid="{00000000-0005-0000-0000-00000D180000}"/>
    <cellStyle name="Protsent 9" xfId="3061" xr:uid="{00000000-0005-0000-0000-00000E180000}"/>
    <cellStyle name="Protsent 9 2" xfId="5969" xr:uid="{00000000-0005-0000-0000-00000F180000}"/>
    <cellStyle name="Result" xfId="126" xr:uid="{00000000-0005-0000-0000-000010180000}"/>
    <cellStyle name="Result 2" xfId="256" xr:uid="{00000000-0005-0000-0000-000011180000}"/>
    <cellStyle name="Result 3" xfId="269" xr:uid="{00000000-0005-0000-0000-000012180000}"/>
    <cellStyle name="Result2" xfId="127" xr:uid="{00000000-0005-0000-0000-000013180000}"/>
    <cellStyle name="Result2 2" xfId="257" xr:uid="{00000000-0005-0000-0000-000014180000}"/>
    <cellStyle name="Result2 3" xfId="270" xr:uid="{00000000-0005-0000-0000-000015180000}"/>
    <cellStyle name="Rõhk1" xfId="94" xr:uid="{00000000-0005-0000-0000-000016180000}"/>
    <cellStyle name="Rõhk2" xfId="95" xr:uid="{00000000-0005-0000-0000-000017180000}"/>
    <cellStyle name="Rõhk3" xfId="96" xr:uid="{00000000-0005-0000-0000-000018180000}"/>
    <cellStyle name="Rõhk4" xfId="97" xr:uid="{00000000-0005-0000-0000-000019180000}"/>
    <cellStyle name="Rõhk5" xfId="98" xr:uid="{00000000-0005-0000-0000-00001A180000}"/>
    <cellStyle name="Rõhk6" xfId="99" xr:uid="{00000000-0005-0000-0000-00001B180000}"/>
    <cellStyle name="Selgitav tekst" xfId="100" xr:uid="{00000000-0005-0000-0000-00001C180000}"/>
    <cellStyle name="Sisestus" xfId="101" xr:uid="{00000000-0005-0000-0000-00001D180000}"/>
    <cellStyle name="Style 1" xfId="6133" xr:uid="{00000000-0005-0000-0000-00001E180000}"/>
    <cellStyle name="Title" xfId="2985" xr:uid="{00000000-0005-0000-0000-00001F180000}"/>
    <cellStyle name="Total" xfId="2986" xr:uid="{00000000-0005-0000-0000-000020180000}"/>
    <cellStyle name="Valuuta 2" xfId="2987" xr:uid="{00000000-0005-0000-0000-000021180000}"/>
    <cellStyle name="Warning Text" xfId="2988" xr:uid="{00000000-0005-0000-0000-000022180000}"/>
    <cellStyle name="Väljund" xfId="102" xr:uid="{00000000-0005-0000-0000-000023180000}"/>
  </cellStyles>
  <dxfs count="1">
    <dxf>
      <font>
        <condense val="0"/>
        <extend val="0"/>
        <color rgb="FF9C0006"/>
      </font>
      <fill>
        <patternFill>
          <bgColor rgb="FFFFC7CE"/>
        </patternFill>
      </fill>
    </dxf>
  </dxfs>
  <tableStyles count="0" defaultTableStyle="TableStyleMedium2" defaultPivotStyle="PivotStyleLight16"/>
  <colors>
    <mruColors>
      <color rgb="FFDAEEF3"/>
      <color rgb="FF00B050"/>
      <color rgb="FFC5D9F1"/>
      <color rgb="FF00B0F0"/>
      <color rgb="FF00FFFF"/>
      <color rgb="FFBFBFB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Eelarved\2021%20Eelarvekomisjon\ea_strateegia_ea%20komisjoni%20t&#228;iendustega_17.1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lta.andmevara.ee/Ly.Mall/Documents/Eelarved/2021%20Eelarvestrateegia/Copy%20of%20ea_strateegia_t&#246;&#246;versioon_21.12.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elta.andmevara.ee/Piret.puun/Documents/Investeeringute%20kava%20muutmiseks%204.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aruanne"/>
      <sheetName val="Sheet1"/>
      <sheetName val="Strateegia vorm KOV"/>
      <sheetName val="Laenud"/>
      <sheetName val="Leht1"/>
      <sheetName val="IK"/>
      <sheetName val="THK uus"/>
      <sheetName val="Strateegia vorm valdkonniti"/>
      <sheetName val="Strateegia vorm sõltuv üksus"/>
      <sheetName val="Strateegia vorm arvestusüksus"/>
    </sheetNames>
    <sheetDataSet>
      <sheetData sheetId="0"/>
      <sheetData sheetId="1"/>
      <sheetData sheetId="2"/>
      <sheetData sheetId="3"/>
      <sheetData sheetId="4"/>
      <sheetData sheetId="5">
        <row r="3">
          <cell r="E3">
            <v>400895</v>
          </cell>
        </row>
      </sheetData>
      <sheetData sheetId="6">
        <row r="5">
          <cell r="J5">
            <v>940418</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aruanne"/>
      <sheetName val="Investeeringud 2021"/>
      <sheetName val="Teede investeeringud 2021"/>
      <sheetName val="Sheet2"/>
      <sheetName val="Sheet1"/>
      <sheetName val=" Uus prognoos 2021"/>
      <sheetName val="Leht1"/>
      <sheetName val="IK-eelarvestrateegia volikogus"/>
      <sheetName val="IK_uus"/>
      <sheetName val="THK"/>
      <sheetName val="Strateegia vorm valdkonniti"/>
      <sheetName val="Strateegia vorm sõltuv üksus"/>
    </sheetNames>
    <sheetDataSet>
      <sheetData sheetId="0"/>
      <sheetData sheetId="1"/>
      <sheetData sheetId="2"/>
      <sheetData sheetId="3"/>
      <sheetData sheetId="4"/>
      <sheetData sheetId="5"/>
      <sheetData sheetId="6"/>
      <sheetData sheetId="7"/>
      <sheetData sheetId="8"/>
      <sheetData sheetId="9">
        <row r="5">
          <cell r="E5">
            <v>1172600</v>
          </cell>
          <cell r="F5">
            <v>839000</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K"/>
      <sheetName val="THK"/>
    </sheetNames>
    <sheetDataSet>
      <sheetData sheetId="0" refreshError="1"/>
      <sheetData sheetId="1" refreshError="1">
        <row r="5">
          <cell r="I5">
            <v>1500000</v>
          </cell>
        </row>
      </sheetData>
    </sheetDataSet>
  </externalBook>
</externalLink>
</file>

<file path=xl/persons/person.xml><?xml version="1.0" encoding="utf-8"?>
<personList xmlns="http://schemas.microsoft.com/office/spreadsheetml/2018/threadedcomments" xmlns:x="http://schemas.openxmlformats.org/spreadsheetml/2006/main">
  <person displayName="Ly Mäll" id="{01C196F5-D32A-4BC3-A172-951F381F202D}" userId="S::Ly.Mall@kohila.ee::3b91680e-fc56-49d4-92f0-914f976c1fd6" providerId="AD"/>
  <person displayName="Villu Karu" id="{A7590E90-8941-420D-BFE4-C50404D288EC}" userId="S::Villu.Karu@kohila.ee::7a918961-91a5-4b0c-a970-8d7a5f04f27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3" dT="2020-09-01T12:47:05.06" personId="{A7590E90-8941-420D-BFE4-C50404D288EC}" id="{4076ECB6-9E7B-41CC-BF6F-A0A30841F8BF}">
    <text>Kas pindame lõpuni?</text>
  </threadedComment>
  <threadedComment ref="E13" dT="2021-01-22T12:47:47.81" personId="{01C196F5-D32A-4BC3-A172-951F381F202D}" id="{C6D98904-1ECF-47F8-9DAE-A763B7AF38ED}" parentId="{4076ECB6-9E7B-41CC-BF6F-A0A30841F8BF}">
    <text>reservprojekt</text>
  </threadedComment>
  <threadedComment ref="E21" dT="2020-09-02T05:54:14.05" personId="{A7590E90-8941-420D-BFE4-C50404D288EC}" id="{B34919B8-63D6-45E8-AD2D-F39D339DDE2D}">
    <text>Võimalik projekteerimine</text>
  </threadedComment>
  <threadedComment ref="F21" dT="2020-09-02T13:20:50.73" personId="{A7590E90-8941-420D-BFE4-C50404D288EC}" id="{3D250091-54F3-4F3B-B3EB-0CBC08C54328}">
    <text>Oli enne 2024.a.</text>
  </threadedComment>
  <threadedComment ref="E24" dT="2020-09-01T13:56:07.27" personId="{A7590E90-8941-420D-BFE4-C50404D288EC}" id="{A1D69BA8-CC01-49C8-A175-E785CED6CFEB}">
    <text>2021 Kernu-Kohila tee remont. Täpsustada, oli 2024.</text>
  </threadedComment>
  <threadedComment ref="G26" dT="2020-09-02T13:24:37.35" personId="{A7590E90-8941-420D-BFE4-C50404D288EC}" id="{1A77FF55-C7DB-43C9-9745-AC33F19FE07D}">
    <text>Oli 2024.</text>
  </threadedComment>
  <threadedComment ref="J31" dT="2020-09-03T13:39:22.41" personId="{A7590E90-8941-420D-BFE4-C50404D288EC}" id="{194BD96C-8E1B-4E14-BC7C-7E035150836E}">
    <text>5 platsi projekteerimise kogu maksumus</text>
  </threadedComment>
  <threadedComment ref="J34" dT="2020-09-04T05:50:47.75" personId="{A7590E90-8941-420D-BFE4-C50404D288EC}" id="{23804322-A1D0-4290-9063-06B4DC3B367C}">
    <text>Hankega saadud summa. Kulutamata.</text>
  </threadedComment>
  <threadedComment ref="E37" dT="2020-09-02T12:03:41.55" personId="{A7590E90-8941-420D-BFE4-C50404D288EC}" id="{F1B94D80-47E6-4F7F-A593-8B904BF29EF4}">
    <text>Mis see on?</text>
  </threadedComment>
  <threadedComment ref="E42" dT="2020-09-02T07:46:37.32" personId="{A7590E90-8941-420D-BFE4-C50404D288EC}" id="{2247B99A-CB50-416E-889A-6BFCCF2265D3}">
    <text>Kas see on vajalik?</text>
  </threadedComment>
  <threadedComment ref="E53" dT="2020-09-02T13:32:00.47" personId="{A7590E90-8941-420D-BFE4-C50404D288EC}" id="{8778C304-6614-4728-A826-4195FB6CA360}">
    <text>Oli 2023.</text>
  </threadedComment>
  <threadedComment ref="E54" dT="2020-09-02T13:32:18.11" personId="{A7590E90-8941-420D-BFE4-C50404D288EC}" id="{3BD65895-6513-4552-B7F2-C3761BEF11D2}">
    <text>Oli 2022.</text>
  </threadedComment>
  <threadedComment ref="F56" dT="2020-09-02T13:34:23.86" personId="{A7590E90-8941-420D-BFE4-C50404D288EC}" id="{66112BC1-55DA-4EA3-95F2-C7D98DFEA145}">
    <text>Oli 2023.</text>
  </threadedComment>
  <threadedComment ref="G56" dT="2020-09-02T13:34:23.86" personId="{A7590E90-8941-420D-BFE4-C50404D288EC}" id="{6E2794A9-E6D5-432B-9021-27E8B815D5AD}">
    <text>Oli 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J4" dT="2021-01-14T15:43:49.56" personId="{01C196F5-D32A-4BC3-A172-951F381F202D}" id="{1BAF59EE-4FD6-46AD-8B01-4FF90B30370F}">
    <text>täiendava toetuse omaosalus</text>
  </threadedComment>
  <threadedComment ref="G12" dT="2020-11-10T09:08:52.53" personId="{01C196F5-D32A-4BC3-A172-951F381F202D}" id="{486FD361-E24C-4B79-9940-89500707F631}">
    <text>katus</text>
  </threadedComment>
  <threadedComment ref="G24" dT="2020-11-03T13:14:03.11" personId="{01C196F5-D32A-4BC3-A172-951F381F202D}" id="{DE2CF8CA-A30C-4CCF-918F-F0C50283430B}">
    <text>Vabaduse 1/1 renoveerimine; sh kaldtee, köögimööbel, II korruse trepiehitus, I korruse ruumide remont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10B0-F846-4A4F-A7B9-A4A96D46E174}">
  <dimension ref="A1:E68"/>
  <sheetViews>
    <sheetView topLeftCell="A28" workbookViewId="0">
      <selection activeCell="H41" sqref="H41"/>
    </sheetView>
  </sheetViews>
  <sheetFormatPr defaultColWidth="8.85546875" defaultRowHeight="12.75" x14ac:dyDescent="0.2"/>
  <cols>
    <col min="1" max="1" width="44.140625" style="65" customWidth="1"/>
    <col min="2" max="2" width="10.85546875" style="65" bestFit="1" customWidth="1"/>
    <col min="3" max="16384" width="8.85546875" style="65"/>
  </cols>
  <sheetData>
    <row r="1" spans="1:2" ht="26.25" thickBot="1" x14ac:dyDescent="0.25">
      <c r="A1" s="77" t="s">
        <v>259</v>
      </c>
      <c r="B1" s="254" t="s">
        <v>195</v>
      </c>
    </row>
    <row r="2" spans="1:2" x14ac:dyDescent="0.2">
      <c r="A2" s="78" t="s">
        <v>22</v>
      </c>
      <c r="B2" s="79" t="e">
        <f t="shared" ref="B2" si="0">B3+B7+B8+B12</f>
        <v>#REF!</v>
      </c>
    </row>
    <row r="3" spans="1:2" x14ac:dyDescent="0.2">
      <c r="A3" s="255" t="s">
        <v>66</v>
      </c>
      <c r="B3" s="80" t="e">
        <f>#REF!</f>
        <v>#REF!</v>
      </c>
    </row>
    <row r="4" spans="1:2" x14ac:dyDescent="0.2">
      <c r="A4" s="255" t="s">
        <v>67</v>
      </c>
      <c r="B4" s="51"/>
    </row>
    <row r="5" spans="1:2" x14ac:dyDescent="0.2">
      <c r="A5" s="255" t="s">
        <v>68</v>
      </c>
      <c r="B5" s="51"/>
    </row>
    <row r="6" spans="1:2" x14ac:dyDescent="0.2">
      <c r="A6" s="255" t="s">
        <v>69</v>
      </c>
      <c r="B6" s="51"/>
    </row>
    <row r="7" spans="1:2" x14ac:dyDescent="0.2">
      <c r="A7" s="255" t="s">
        <v>70</v>
      </c>
      <c r="B7" s="51" t="e">
        <f>#REF!</f>
        <v>#REF!</v>
      </c>
    </row>
    <row r="8" spans="1:2" x14ac:dyDescent="0.2">
      <c r="A8" s="255" t="s">
        <v>71</v>
      </c>
      <c r="B8" s="80" t="e">
        <f>#REF!</f>
        <v>#REF!</v>
      </c>
    </row>
    <row r="9" spans="1:2" x14ac:dyDescent="0.2">
      <c r="A9" s="255" t="s">
        <v>72</v>
      </c>
      <c r="B9" s="51"/>
    </row>
    <row r="10" spans="1:2" x14ac:dyDescent="0.2">
      <c r="A10" s="255" t="s">
        <v>73</v>
      </c>
      <c r="B10" s="51"/>
    </row>
    <row r="11" spans="1:2" x14ac:dyDescent="0.2">
      <c r="A11" s="255" t="s">
        <v>74</v>
      </c>
      <c r="B11" s="51"/>
    </row>
    <row r="12" spans="1:2" x14ac:dyDescent="0.2">
      <c r="A12" s="255" t="s">
        <v>75</v>
      </c>
      <c r="B12" s="51" t="e">
        <f>#REF!</f>
        <v>#REF!</v>
      </c>
    </row>
    <row r="13" spans="1:2" x14ac:dyDescent="0.2">
      <c r="A13" s="256" t="s">
        <v>76</v>
      </c>
      <c r="B13" s="81" t="e">
        <f t="shared" ref="B13" si="1">SUM(B14:B15)</f>
        <v>#REF!</v>
      </c>
    </row>
    <row r="14" spans="1:2" x14ac:dyDescent="0.2">
      <c r="A14" s="255" t="s">
        <v>77</v>
      </c>
      <c r="B14" s="51" t="e">
        <f>#REF!</f>
        <v>#REF!</v>
      </c>
    </row>
    <row r="15" spans="1:2" x14ac:dyDescent="0.2">
      <c r="A15" s="255" t="s">
        <v>78</v>
      </c>
      <c r="B15" s="82" t="e">
        <f>#REF!</f>
        <v>#REF!</v>
      </c>
    </row>
    <row r="16" spans="1:2" x14ac:dyDescent="0.2">
      <c r="A16" s="255" t="s">
        <v>79</v>
      </c>
      <c r="B16" s="51"/>
    </row>
    <row r="17" spans="1:2" x14ac:dyDescent="0.2">
      <c r="A17" s="255" t="s">
        <v>80</v>
      </c>
      <c r="B17" s="51"/>
    </row>
    <row r="18" spans="1:2" x14ac:dyDescent="0.2">
      <c r="A18" s="83" t="s">
        <v>81</v>
      </c>
      <c r="B18" s="257"/>
    </row>
    <row r="19" spans="1:2" x14ac:dyDescent="0.2">
      <c r="A19" s="255" t="s">
        <v>82</v>
      </c>
      <c r="B19" s="51"/>
    </row>
    <row r="20" spans="1:2" x14ac:dyDescent="0.2">
      <c r="A20" s="84" t="s">
        <v>83</v>
      </c>
      <c r="B20" s="85" t="e">
        <f t="shared" ref="B20" si="2">B2-B13</f>
        <v>#REF!</v>
      </c>
    </row>
    <row r="21" spans="1:2" x14ac:dyDescent="0.2">
      <c r="A21" s="258" t="s">
        <v>84</v>
      </c>
      <c r="B21" s="86" t="e">
        <f>B22+B23+B25+B26+B27+B28+B29+B30+B31+B32</f>
        <v>#REF!</v>
      </c>
    </row>
    <row r="22" spans="1:2" x14ac:dyDescent="0.2">
      <c r="A22" s="259" t="s">
        <v>85</v>
      </c>
      <c r="B22" s="51" t="e">
        <f>#REF!</f>
        <v>#REF!</v>
      </c>
    </row>
    <row r="23" spans="1:2" x14ac:dyDescent="0.2">
      <c r="A23" s="259" t="s">
        <v>86</v>
      </c>
      <c r="B23" s="260" t="e">
        <f>#REF!</f>
        <v>#REF!</v>
      </c>
    </row>
    <row r="24" spans="1:2" x14ac:dyDescent="0.2">
      <c r="A24" s="261" t="s">
        <v>87</v>
      </c>
      <c r="B24" s="260"/>
    </row>
    <row r="25" spans="1:2" x14ac:dyDescent="0.2">
      <c r="A25" s="262" t="s">
        <v>88</v>
      </c>
      <c r="B25" s="260" t="e">
        <f>#REF!</f>
        <v>#REF!</v>
      </c>
    </row>
    <row r="26" spans="1:2" x14ac:dyDescent="0.2">
      <c r="A26" s="259" t="s">
        <v>89</v>
      </c>
      <c r="B26" s="51" t="e">
        <f>#REF!</f>
        <v>#REF!</v>
      </c>
    </row>
    <row r="27" spans="1:2" x14ac:dyDescent="0.2">
      <c r="A27" s="263" t="s">
        <v>90</v>
      </c>
      <c r="B27" s="51"/>
    </row>
    <row r="28" spans="1:2" x14ac:dyDescent="0.2">
      <c r="A28" s="263" t="s">
        <v>91</v>
      </c>
      <c r="B28" s="51" t="e">
        <f>#REF!</f>
        <v>#REF!</v>
      </c>
    </row>
    <row r="29" spans="1:2" x14ac:dyDescent="0.2">
      <c r="A29" s="264" t="s">
        <v>92</v>
      </c>
      <c r="B29" s="51"/>
    </row>
    <row r="30" spans="1:2" x14ac:dyDescent="0.2">
      <c r="A30" s="263" t="s">
        <v>93</v>
      </c>
      <c r="B30" s="265"/>
    </row>
    <row r="31" spans="1:2" x14ac:dyDescent="0.2">
      <c r="A31" s="266" t="s">
        <v>94</v>
      </c>
      <c r="B31" s="51"/>
    </row>
    <row r="32" spans="1:2" x14ac:dyDescent="0.2">
      <c r="A32" s="266" t="s">
        <v>95</v>
      </c>
      <c r="B32" s="51" t="e">
        <f>#REF!</f>
        <v>#REF!</v>
      </c>
    </row>
    <row r="33" spans="1:5" x14ac:dyDescent="0.2">
      <c r="A33" s="267" t="s">
        <v>96</v>
      </c>
      <c r="B33" s="85" t="e">
        <f>B20+B21</f>
        <v>#REF!</v>
      </c>
    </row>
    <row r="34" spans="1:5" x14ac:dyDescent="0.2">
      <c r="A34" s="267" t="s">
        <v>97</v>
      </c>
      <c r="B34" s="85" t="e">
        <f t="shared" ref="B34" si="3">B35+B36</f>
        <v>#REF!</v>
      </c>
    </row>
    <row r="35" spans="1:5" x14ac:dyDescent="0.2">
      <c r="A35" s="268" t="s">
        <v>98</v>
      </c>
      <c r="B35" s="51" t="e">
        <f>#REF!</f>
        <v>#REF!</v>
      </c>
    </row>
    <row r="36" spans="1:5" x14ac:dyDescent="0.2">
      <c r="A36" s="268" t="s">
        <v>99</v>
      </c>
      <c r="B36" s="51" t="e">
        <f>#REF!</f>
        <v>#REF!</v>
      </c>
    </row>
    <row r="37" spans="1:5" ht="25.5" x14ac:dyDescent="0.2">
      <c r="A37" s="269" t="s">
        <v>100</v>
      </c>
      <c r="B37" s="87" t="e">
        <f>B33+B34+B38</f>
        <v>#REF!</v>
      </c>
      <c r="C37" s="233"/>
      <c r="E37" s="65">
        <v>1265716</v>
      </c>
    </row>
    <row r="38" spans="1:5" ht="38.25" x14ac:dyDescent="0.2">
      <c r="A38" s="269" t="s">
        <v>101</v>
      </c>
      <c r="B38" s="51">
        <v>-956163</v>
      </c>
      <c r="E38" s="65">
        <v>2805977</v>
      </c>
    </row>
    <row r="39" spans="1:5" x14ac:dyDescent="0.2">
      <c r="A39" s="270"/>
      <c r="B39" s="271"/>
      <c r="E39" s="66" t="e">
        <f>E38+B37</f>
        <v>#REF!</v>
      </c>
    </row>
    <row r="40" spans="1:5" x14ac:dyDescent="0.2">
      <c r="A40" s="272" t="s">
        <v>102</v>
      </c>
      <c r="B40" s="273"/>
    </row>
    <row r="41" spans="1:5" x14ac:dyDescent="0.2">
      <c r="A41" s="269" t="s">
        <v>103</v>
      </c>
      <c r="B41" s="274">
        <v>6626200</v>
      </c>
      <c r="C41" s="233"/>
    </row>
    <row r="42" spans="1:5" x14ac:dyDescent="0.2">
      <c r="A42" s="275" t="s">
        <v>260</v>
      </c>
      <c r="B42" s="276"/>
    </row>
    <row r="43" spans="1:5" ht="22.5" x14ac:dyDescent="0.2">
      <c r="A43" s="275" t="s">
        <v>104</v>
      </c>
      <c r="B43" s="51"/>
    </row>
    <row r="44" spans="1:5" x14ac:dyDescent="0.2">
      <c r="A44" s="277" t="s">
        <v>105</v>
      </c>
      <c r="B44" s="88">
        <f t="shared" ref="B44" si="4">IF(B41-B40&lt;0,0,B41-B40)</f>
        <v>6626200</v>
      </c>
      <c r="C44" s="233"/>
    </row>
    <row r="45" spans="1:5" x14ac:dyDescent="0.2">
      <c r="A45" s="277" t="s">
        <v>106</v>
      </c>
      <c r="B45" s="89" t="e">
        <f t="shared" ref="B45" si="5">B44/B2</f>
        <v>#REF!</v>
      </c>
      <c r="C45" s="233"/>
    </row>
    <row r="46" spans="1:5" x14ac:dyDescent="0.2">
      <c r="A46" s="277" t="s">
        <v>107</v>
      </c>
      <c r="B46" s="88" t="e">
        <f t="shared" ref="B46" si="6">IF((B20+B18)*6&gt;B2,B2+B43,IF((B20+B18)*6&lt;0.6*B2,0.6*B2+B43,(B20+B18)*6+B43))</f>
        <v>#REF!</v>
      </c>
    </row>
    <row r="47" spans="1:5" ht="25.5" x14ac:dyDescent="0.2">
      <c r="A47" s="277" t="s">
        <v>108</v>
      </c>
      <c r="B47" s="89" t="e">
        <f t="shared" ref="B47" si="7">B46/B2</f>
        <v>#REF!</v>
      </c>
    </row>
    <row r="48" spans="1:5" x14ac:dyDescent="0.2">
      <c r="A48" s="277" t="s">
        <v>109</v>
      </c>
      <c r="B48" s="80" t="e">
        <f t="shared" ref="B48" si="8">B46-B44</f>
        <v>#REF!</v>
      </c>
    </row>
    <row r="49" spans="1:2" x14ac:dyDescent="0.2">
      <c r="A49" s="278"/>
      <c r="B49" s="27"/>
    </row>
    <row r="50" spans="1:2" ht="13.5" thickBot="1" x14ac:dyDescent="0.25">
      <c r="A50" s="279" t="s">
        <v>110</v>
      </c>
      <c r="B50" s="90" t="e">
        <f>B33+B34-B37+B38</f>
        <v>#REF!</v>
      </c>
    </row>
    <row r="51" spans="1:2" x14ac:dyDescent="0.2">
      <c r="B51" s="66"/>
    </row>
    <row r="52" spans="1:2" x14ac:dyDescent="0.2">
      <c r="B52" s="66"/>
    </row>
    <row r="53" spans="1:2" x14ac:dyDescent="0.2">
      <c r="B53" s="66"/>
    </row>
    <row r="54" spans="1:2" x14ac:dyDescent="0.2">
      <c r="B54" s="66"/>
    </row>
    <row r="55" spans="1:2" x14ac:dyDescent="0.2">
      <c r="B55" s="66"/>
    </row>
    <row r="56" spans="1:2" x14ac:dyDescent="0.2">
      <c r="B56" s="66"/>
    </row>
    <row r="57" spans="1:2" x14ac:dyDescent="0.2">
      <c r="B57" s="66"/>
    </row>
    <row r="58" spans="1:2" x14ac:dyDescent="0.2">
      <c r="B58" s="66"/>
    </row>
    <row r="59" spans="1:2" x14ac:dyDescent="0.2">
      <c r="B59" s="66"/>
    </row>
    <row r="60" spans="1:2" x14ac:dyDescent="0.2">
      <c r="B60" s="66"/>
    </row>
    <row r="61" spans="1:2" x14ac:dyDescent="0.2">
      <c r="B61" s="66"/>
    </row>
    <row r="62" spans="1:2" x14ac:dyDescent="0.2">
      <c r="B62" s="66"/>
    </row>
    <row r="63" spans="1:2" x14ac:dyDescent="0.2">
      <c r="B63" s="66"/>
    </row>
    <row r="64" spans="1:2" x14ac:dyDescent="0.2">
      <c r="B64" s="66"/>
    </row>
    <row r="65" spans="2:2" x14ac:dyDescent="0.2">
      <c r="B65" s="66"/>
    </row>
    <row r="66" spans="2:2" x14ac:dyDescent="0.2">
      <c r="B66" s="66"/>
    </row>
    <row r="67" spans="2:2" x14ac:dyDescent="0.2">
      <c r="B67" s="66"/>
    </row>
    <row r="68" spans="2:2" x14ac:dyDescent="0.2">
      <c r="B68" s="66"/>
    </row>
  </sheetData>
  <conditionalFormatting sqref="B48">
    <cfRule type="cellIs" dxfId="0" priority="1" stopIfTrue="1" operator="lessThan">
      <formula>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W72"/>
  <sheetViews>
    <sheetView topLeftCell="A40" workbookViewId="0">
      <selection activeCell="A60" sqref="A60"/>
    </sheetView>
  </sheetViews>
  <sheetFormatPr defaultColWidth="9.140625" defaultRowHeight="12.75" x14ac:dyDescent="0.2"/>
  <cols>
    <col min="1" max="3" width="9.140625" style="65"/>
    <col min="4" max="4" width="10.140625" style="65" customWidth="1"/>
    <col min="5" max="5" width="10.28515625" style="65" customWidth="1"/>
    <col min="6" max="6" width="13.5703125" style="65" customWidth="1"/>
    <col min="7" max="7" width="9.140625" style="65"/>
    <col min="8" max="8" width="8.7109375" style="65" customWidth="1"/>
    <col min="9" max="9" width="11.85546875" style="65" customWidth="1"/>
    <col min="10" max="10" width="9.140625" style="65"/>
    <col min="11" max="11" width="14.42578125" style="65" bestFit="1" customWidth="1"/>
    <col min="12" max="12" width="9.140625" style="65"/>
    <col min="13" max="14" width="10.140625" style="65" bestFit="1" customWidth="1"/>
    <col min="15" max="15" width="9.7109375" style="65" bestFit="1" customWidth="1"/>
    <col min="16" max="16" width="11.5703125" style="65" customWidth="1"/>
    <col min="17" max="17" width="9.140625" style="65"/>
    <col min="18" max="19" width="13.140625" style="65" bestFit="1" customWidth="1"/>
    <col min="20" max="20" width="10.140625" style="65" bestFit="1" customWidth="1"/>
    <col min="21" max="21" width="11.7109375" style="65" bestFit="1" customWidth="1"/>
    <col min="22" max="16384" width="9.140625" style="65"/>
  </cols>
  <sheetData>
    <row r="2" spans="1:20" x14ac:dyDescent="0.2">
      <c r="L2" s="327"/>
      <c r="M2" s="327"/>
    </row>
    <row r="3" spans="1:20" ht="13.5" thickBot="1" x14ac:dyDescent="0.25">
      <c r="A3" s="10" t="s">
        <v>191</v>
      </c>
      <c r="B3" s="9"/>
      <c r="C3" s="9"/>
      <c r="D3" s="9"/>
      <c r="E3" s="9"/>
      <c r="F3" s="9"/>
      <c r="G3" s="9"/>
      <c r="H3" s="9"/>
      <c r="I3" s="9"/>
      <c r="J3" s="9"/>
    </row>
    <row r="4" spans="1:20" ht="13.5" thickBot="1" x14ac:dyDescent="0.25">
      <c r="A4" s="9"/>
      <c r="B4" s="16"/>
      <c r="C4" s="9"/>
      <c r="D4" s="16"/>
      <c r="E4" s="9"/>
      <c r="F4" s="16"/>
      <c r="G4" s="9"/>
      <c r="H4" s="46" t="s">
        <v>29</v>
      </c>
      <c r="I4" s="45"/>
      <c r="J4" s="45"/>
      <c r="K4" s="45"/>
      <c r="L4" s="45"/>
      <c r="M4" s="44"/>
    </row>
    <row r="5" spans="1:20" ht="36" x14ac:dyDescent="0.2">
      <c r="A5" s="19" t="s">
        <v>15</v>
      </c>
      <c r="B5" s="19" t="s">
        <v>17</v>
      </c>
      <c r="C5" s="19" t="s">
        <v>1</v>
      </c>
      <c r="D5" s="19" t="s">
        <v>18</v>
      </c>
      <c r="E5" s="19" t="s">
        <v>39</v>
      </c>
      <c r="F5" s="19" t="s">
        <v>2</v>
      </c>
      <c r="H5" s="50" t="s">
        <v>15</v>
      </c>
      <c r="I5" s="50" t="s">
        <v>28</v>
      </c>
      <c r="J5" s="49" t="s">
        <v>1</v>
      </c>
      <c r="K5" s="48" t="s">
        <v>11</v>
      </c>
      <c r="L5" s="47" t="s">
        <v>12</v>
      </c>
      <c r="M5" s="49" t="s">
        <v>2</v>
      </c>
    </row>
    <row r="6" spans="1:20" x14ac:dyDescent="0.2">
      <c r="A6" s="27">
        <v>2015</v>
      </c>
      <c r="B6" s="34">
        <v>270000</v>
      </c>
      <c r="C6" s="17">
        <v>2020</v>
      </c>
      <c r="D6" s="13">
        <v>45000</v>
      </c>
      <c r="E6" s="13">
        <f>3375-500</f>
        <v>2875</v>
      </c>
      <c r="F6" s="13">
        <f t="shared" ref="F6:F11" si="0">SUM(D6:E6)</f>
        <v>47875</v>
      </c>
      <c r="H6" s="27">
        <v>2012</v>
      </c>
      <c r="I6" s="27">
        <v>150000</v>
      </c>
      <c r="J6" s="28">
        <v>2020</v>
      </c>
      <c r="K6" s="12">
        <v>50000</v>
      </c>
      <c r="L6" s="12">
        <f>2250-650</f>
        <v>1600</v>
      </c>
      <c r="M6" s="34">
        <f>SUM(K6:L6)</f>
        <v>51600</v>
      </c>
      <c r="P6" s="66"/>
    </row>
    <row r="7" spans="1:20" x14ac:dyDescent="0.2">
      <c r="A7" s="54">
        <v>1.2449999999999999E-2</v>
      </c>
      <c r="B7" s="14"/>
      <c r="C7" s="17">
        <v>2021</v>
      </c>
      <c r="D7" s="13">
        <v>45000</v>
      </c>
      <c r="E7" s="13">
        <f>E6-500</f>
        <v>2375</v>
      </c>
      <c r="F7" s="13">
        <f t="shared" si="0"/>
        <v>47375</v>
      </c>
      <c r="H7" s="61">
        <v>1.4999999999999999E-2</v>
      </c>
      <c r="I7" s="27"/>
      <c r="J7" s="28">
        <v>2021</v>
      </c>
      <c r="K7" s="12">
        <v>50000</v>
      </c>
      <c r="L7" s="12">
        <f>L6-600</f>
        <v>1000</v>
      </c>
      <c r="M7" s="34">
        <f>SUM(K7:L7)</f>
        <v>51000</v>
      </c>
      <c r="P7" s="66"/>
    </row>
    <row r="8" spans="1:20" x14ac:dyDescent="0.2">
      <c r="A8" s="18"/>
      <c r="B8" s="14"/>
      <c r="C8" s="17">
        <v>2022</v>
      </c>
      <c r="D8" s="13">
        <v>45000</v>
      </c>
      <c r="E8" s="13">
        <f>E7-500</f>
        <v>1875</v>
      </c>
      <c r="F8" s="13">
        <f t="shared" si="0"/>
        <v>46875</v>
      </c>
      <c r="H8" s="27"/>
      <c r="I8" s="27"/>
      <c r="J8" s="28">
        <v>2022</v>
      </c>
      <c r="K8" s="12">
        <v>50000</v>
      </c>
      <c r="L8" s="12">
        <f>L7-600</f>
        <v>400</v>
      </c>
      <c r="M8" s="34">
        <f>SUM(K8:L8)</f>
        <v>50400</v>
      </c>
      <c r="P8" s="66"/>
    </row>
    <row r="9" spans="1:20" x14ac:dyDescent="0.2">
      <c r="A9" s="18"/>
      <c r="B9" s="14"/>
      <c r="C9" s="17">
        <v>2023</v>
      </c>
      <c r="D9" s="13">
        <v>45000</v>
      </c>
      <c r="E9" s="13">
        <f>E8-500</f>
        <v>1375</v>
      </c>
      <c r="F9" s="13">
        <f t="shared" si="0"/>
        <v>46375</v>
      </c>
      <c r="H9" s="27"/>
      <c r="I9" s="27"/>
      <c r="J9" s="28"/>
      <c r="K9" s="12"/>
      <c r="L9" s="12"/>
      <c r="M9" s="34"/>
      <c r="P9" s="66"/>
    </row>
    <row r="10" spans="1:20" x14ac:dyDescent="0.2">
      <c r="A10" s="18"/>
      <c r="B10" s="14"/>
      <c r="C10" s="17">
        <v>2024</v>
      </c>
      <c r="D10" s="13">
        <v>45000</v>
      </c>
      <c r="E10" s="13">
        <f>E9-500</f>
        <v>875</v>
      </c>
      <c r="F10" s="13">
        <f t="shared" si="0"/>
        <v>45875</v>
      </c>
      <c r="H10" s="27"/>
      <c r="I10" s="27"/>
      <c r="J10" s="28"/>
      <c r="K10" s="12"/>
      <c r="L10" s="12"/>
      <c r="M10" s="34"/>
      <c r="P10" s="66"/>
      <c r="Q10" s="66"/>
      <c r="R10" s="66"/>
    </row>
    <row r="11" spans="1:20" x14ac:dyDescent="0.2">
      <c r="A11" s="18"/>
      <c r="B11" s="14"/>
      <c r="C11" s="17">
        <v>2025</v>
      </c>
      <c r="D11" s="13">
        <v>45000</v>
      </c>
      <c r="E11" s="13">
        <f>E10-500</f>
        <v>375</v>
      </c>
      <c r="F11" s="13">
        <f t="shared" si="0"/>
        <v>45375</v>
      </c>
      <c r="H11" s="27"/>
      <c r="I11" s="27"/>
      <c r="J11" s="28"/>
      <c r="K11" s="12"/>
      <c r="L11" s="12"/>
      <c r="M11" s="34"/>
      <c r="P11" s="66"/>
    </row>
    <row r="12" spans="1:20" ht="13.5" thickBot="1" x14ac:dyDescent="0.25">
      <c r="A12" s="18"/>
      <c r="B12" s="14"/>
      <c r="C12" s="22"/>
      <c r="D12" s="22">
        <f>SUM(D6:D11)</f>
        <v>270000</v>
      </c>
      <c r="E12" s="22">
        <f>SUM(E6:E11)</f>
        <v>9750</v>
      </c>
      <c r="F12" s="22">
        <f>SUM(F6:F6)</f>
        <v>47875</v>
      </c>
      <c r="H12" s="27"/>
      <c r="I12" s="25">
        <f>I6</f>
        <v>150000</v>
      </c>
      <c r="J12" s="25"/>
      <c r="K12" s="25">
        <f>SUM(K6:K8)</f>
        <v>150000</v>
      </c>
      <c r="L12" s="25">
        <f>SUM(L6:L8)</f>
        <v>3000</v>
      </c>
      <c r="M12" s="25">
        <f>SUM(M6:M8)</f>
        <v>153000</v>
      </c>
      <c r="P12" s="66"/>
    </row>
    <row r="13" spans="1:20" ht="13.5" thickBot="1" x14ac:dyDescent="0.25">
      <c r="A13" s="21" t="s">
        <v>2</v>
      </c>
      <c r="B13" s="22">
        <f>SUM(B6:B9)</f>
        <v>270000</v>
      </c>
      <c r="C13" s="29"/>
      <c r="D13" s="29"/>
      <c r="E13" s="29"/>
      <c r="F13" s="29"/>
    </row>
    <row r="14" spans="1:20" ht="13.5" thickBot="1" x14ac:dyDescent="0.25">
      <c r="A14" s="30" t="s">
        <v>30</v>
      </c>
      <c r="B14" s="31"/>
      <c r="C14" s="31"/>
      <c r="D14" s="31"/>
      <c r="E14" s="32"/>
      <c r="F14" s="33"/>
      <c r="G14" s="23"/>
      <c r="H14" s="30" t="s">
        <v>45</v>
      </c>
      <c r="I14" s="31"/>
      <c r="J14" s="31"/>
      <c r="K14" s="31"/>
      <c r="L14" s="32"/>
      <c r="M14" s="33"/>
      <c r="N14" s="23"/>
    </row>
    <row r="15" spans="1:20" ht="13.5" thickBot="1" x14ac:dyDescent="0.25">
      <c r="A15" s="18">
        <v>2012</v>
      </c>
      <c r="B15" s="14">
        <v>899500</v>
      </c>
      <c r="C15" s="20">
        <v>2020</v>
      </c>
      <c r="D15" s="12">
        <v>100100</v>
      </c>
      <c r="E15" s="40">
        <f>12012-900</f>
        <v>11112</v>
      </c>
      <c r="F15" s="15">
        <f t="shared" ref="F15:F26" si="1">SUM(D15:E15)</f>
        <v>111212</v>
      </c>
      <c r="H15" s="49">
        <v>2016</v>
      </c>
      <c r="I15" s="39">
        <v>245000</v>
      </c>
      <c r="J15" s="27">
        <v>2020</v>
      </c>
      <c r="K15" s="34">
        <v>35000</v>
      </c>
      <c r="L15" s="70">
        <f>2328-300</f>
        <v>2028</v>
      </c>
      <c r="M15" s="71">
        <f t="shared" ref="M15:M21" si="2">SUM(K15:L15)</f>
        <v>37028</v>
      </c>
      <c r="O15" s="43" t="s">
        <v>13</v>
      </c>
      <c r="P15" s="42"/>
      <c r="Q15" s="42"/>
      <c r="R15" s="42"/>
      <c r="S15" s="42"/>
      <c r="T15" s="41"/>
    </row>
    <row r="16" spans="1:20" x14ac:dyDescent="0.2">
      <c r="A16" s="18">
        <v>2013</v>
      </c>
      <c r="B16" s="14">
        <v>301700</v>
      </c>
      <c r="C16" s="20">
        <v>2021</v>
      </c>
      <c r="D16" s="12">
        <v>100100</v>
      </c>
      <c r="E16" s="40">
        <f>E15-900</f>
        <v>10212</v>
      </c>
      <c r="F16" s="15">
        <f t="shared" si="1"/>
        <v>110312</v>
      </c>
      <c r="H16" s="61">
        <v>9.4999999999999998E-3</v>
      </c>
      <c r="I16" s="27"/>
      <c r="J16" s="27">
        <v>2021</v>
      </c>
      <c r="K16" s="34">
        <v>35000</v>
      </c>
      <c r="L16" s="70">
        <f t="shared" ref="L16:L21" si="3">L15-300</f>
        <v>1728</v>
      </c>
      <c r="M16" s="71">
        <f t="shared" si="2"/>
        <v>36728</v>
      </c>
      <c r="O16" s="27">
        <v>2012</v>
      </c>
      <c r="P16" s="34">
        <f>I6+B15</f>
        <v>1049500</v>
      </c>
      <c r="Q16" s="28">
        <v>2020</v>
      </c>
      <c r="R16" s="12">
        <f>D6+K6+D15+K15+D31+K31</f>
        <v>760100</v>
      </c>
      <c r="S16" s="12">
        <f>E6+L6+E15+L15+E31+L31+E44+L44</f>
        <v>71900</v>
      </c>
      <c r="T16" s="12">
        <f t="shared" ref="T16:T27" si="4">SUM(R16:S16)</f>
        <v>832000</v>
      </c>
    </row>
    <row r="17" spans="1:23" x14ac:dyDescent="0.2">
      <c r="A17" s="60">
        <v>0.01</v>
      </c>
      <c r="B17" s="14"/>
      <c r="C17" s="20">
        <v>2022</v>
      </c>
      <c r="D17" s="12">
        <v>100100</v>
      </c>
      <c r="E17" s="40">
        <f t="shared" ref="E17:E26" si="5">E16-900</f>
        <v>9312</v>
      </c>
      <c r="F17" s="15">
        <f t="shared" si="1"/>
        <v>109412</v>
      </c>
      <c r="H17" s="27"/>
      <c r="I17" s="27"/>
      <c r="J17" s="27">
        <v>2022</v>
      </c>
      <c r="K17" s="34">
        <v>35000</v>
      </c>
      <c r="L17" s="70">
        <f t="shared" si="3"/>
        <v>1428</v>
      </c>
      <c r="M17" s="71">
        <f t="shared" si="2"/>
        <v>36428</v>
      </c>
      <c r="O17" s="27">
        <v>2013</v>
      </c>
      <c r="P17" s="34">
        <f>B16</f>
        <v>301700</v>
      </c>
      <c r="Q17" s="28">
        <v>2021</v>
      </c>
      <c r="R17" s="12">
        <f>D7+K7+D16+K16+D32+K32+D44+K44</f>
        <v>960100</v>
      </c>
      <c r="S17" s="12">
        <f t="shared" ref="R17:S21" si="6">E7+L7+E16+L16+E32+L32+E44+L44</f>
        <v>65000</v>
      </c>
      <c r="T17" s="12">
        <f t="shared" si="4"/>
        <v>1025100</v>
      </c>
    </row>
    <row r="18" spans="1:23" x14ac:dyDescent="0.2">
      <c r="A18" s="69"/>
      <c r="C18" s="20">
        <v>2023</v>
      </c>
      <c r="D18" s="12">
        <v>100100</v>
      </c>
      <c r="E18" s="40">
        <f t="shared" si="5"/>
        <v>8412</v>
      </c>
      <c r="F18" s="15">
        <f t="shared" si="1"/>
        <v>108512</v>
      </c>
      <c r="H18" s="27"/>
      <c r="I18" s="27"/>
      <c r="J18" s="27">
        <v>2023</v>
      </c>
      <c r="K18" s="34">
        <v>35000</v>
      </c>
      <c r="L18" s="70">
        <f t="shared" si="3"/>
        <v>1128</v>
      </c>
      <c r="M18" s="71">
        <f t="shared" si="2"/>
        <v>36128</v>
      </c>
      <c r="O18" s="27">
        <v>2015</v>
      </c>
      <c r="P18" s="34">
        <f>B6</f>
        <v>270000</v>
      </c>
      <c r="Q18" s="28">
        <v>2022</v>
      </c>
      <c r="R18" s="12">
        <f t="shared" si="6"/>
        <v>1050100</v>
      </c>
      <c r="S18" s="12">
        <f t="shared" si="6"/>
        <v>88450</v>
      </c>
      <c r="T18" s="12">
        <f t="shared" si="4"/>
        <v>1138550</v>
      </c>
    </row>
    <row r="19" spans="1:23" x14ac:dyDescent="0.2">
      <c r="A19" s="18"/>
      <c r="B19" s="14"/>
      <c r="C19" s="28">
        <v>2024</v>
      </c>
      <c r="D19" s="12">
        <v>100100</v>
      </c>
      <c r="E19" s="40">
        <f t="shared" si="5"/>
        <v>7512</v>
      </c>
      <c r="F19" s="15">
        <f t="shared" si="1"/>
        <v>107612</v>
      </c>
      <c r="H19" s="27"/>
      <c r="I19" s="27"/>
      <c r="J19" s="27">
        <v>2024</v>
      </c>
      <c r="K19" s="34">
        <v>35000</v>
      </c>
      <c r="L19" s="70">
        <f t="shared" si="3"/>
        <v>828</v>
      </c>
      <c r="M19" s="71">
        <f t="shared" si="2"/>
        <v>35828</v>
      </c>
      <c r="O19" s="27">
        <f>H15</f>
        <v>2016</v>
      </c>
      <c r="P19" s="34">
        <f>I15</f>
        <v>245000</v>
      </c>
      <c r="Q19" s="28">
        <v>2023</v>
      </c>
      <c r="R19" s="12">
        <f t="shared" si="6"/>
        <v>1000100</v>
      </c>
      <c r="S19" s="12">
        <f t="shared" si="6"/>
        <v>78650</v>
      </c>
      <c r="T19" s="12">
        <f t="shared" si="4"/>
        <v>1078750</v>
      </c>
    </row>
    <row r="20" spans="1:23" x14ac:dyDescent="0.2">
      <c r="A20" s="18"/>
      <c r="B20" s="14"/>
      <c r="C20" s="20">
        <v>2025</v>
      </c>
      <c r="D20" s="12">
        <v>100100</v>
      </c>
      <c r="E20" s="40">
        <f t="shared" si="5"/>
        <v>6612</v>
      </c>
      <c r="F20" s="15">
        <f t="shared" si="1"/>
        <v>106712</v>
      </c>
      <c r="H20" s="27"/>
      <c r="I20" s="27"/>
      <c r="J20" s="27">
        <v>2025</v>
      </c>
      <c r="K20" s="34">
        <v>35000</v>
      </c>
      <c r="L20" s="70">
        <f t="shared" si="3"/>
        <v>528</v>
      </c>
      <c r="M20" s="71">
        <f t="shared" si="2"/>
        <v>35528</v>
      </c>
      <c r="O20" s="27">
        <v>2018</v>
      </c>
      <c r="P20" s="34">
        <f>B31</f>
        <v>3060000</v>
      </c>
      <c r="Q20" s="28">
        <v>2024</v>
      </c>
      <c r="R20" s="12">
        <f t="shared" si="6"/>
        <v>1000100</v>
      </c>
      <c r="S20" s="12">
        <f t="shared" si="6"/>
        <v>69250</v>
      </c>
      <c r="T20" s="12">
        <f t="shared" si="4"/>
        <v>1069350</v>
      </c>
    </row>
    <row r="21" spans="1:23" x14ac:dyDescent="0.2">
      <c r="A21" s="18"/>
      <c r="B21" s="14"/>
      <c r="C21" s="20">
        <v>2026</v>
      </c>
      <c r="D21" s="12">
        <v>100100</v>
      </c>
      <c r="E21" s="40">
        <f t="shared" si="5"/>
        <v>5712</v>
      </c>
      <c r="F21" s="15">
        <f t="shared" si="1"/>
        <v>105812</v>
      </c>
      <c r="H21" s="27"/>
      <c r="I21" s="27"/>
      <c r="J21" s="27">
        <v>2026</v>
      </c>
      <c r="K21" s="34">
        <v>35000</v>
      </c>
      <c r="L21" s="70">
        <f t="shared" si="3"/>
        <v>228</v>
      </c>
      <c r="M21" s="71">
        <f t="shared" si="2"/>
        <v>35228</v>
      </c>
      <c r="O21" s="27">
        <v>2019</v>
      </c>
      <c r="P21" s="34">
        <f>I31</f>
        <v>1700000</v>
      </c>
      <c r="Q21" s="28">
        <v>2025</v>
      </c>
      <c r="R21" s="12">
        <f t="shared" si="6"/>
        <v>1000100</v>
      </c>
      <c r="S21" s="12">
        <f t="shared" si="6"/>
        <v>59850</v>
      </c>
      <c r="T21" s="12">
        <f t="shared" si="4"/>
        <v>1059950</v>
      </c>
    </row>
    <row r="22" spans="1:23" x14ac:dyDescent="0.2">
      <c r="A22" s="18"/>
      <c r="B22" s="14"/>
      <c r="C22" s="20">
        <v>2027</v>
      </c>
      <c r="D22" s="12">
        <v>100100</v>
      </c>
      <c r="E22" s="40">
        <f t="shared" si="5"/>
        <v>4812</v>
      </c>
      <c r="F22" s="15">
        <f t="shared" si="1"/>
        <v>104912</v>
      </c>
      <c r="H22" s="35" t="s">
        <v>2</v>
      </c>
      <c r="I22" s="38">
        <f>SUM(I15:I21)</f>
        <v>245000</v>
      </c>
      <c r="J22" s="37"/>
      <c r="K22" s="38">
        <f>SUM(K15:K21)</f>
        <v>245000</v>
      </c>
      <c r="L22" s="38">
        <f>SUM(L15:L21)</f>
        <v>7896</v>
      </c>
      <c r="M22" s="38">
        <f>SUM(M15:M21)</f>
        <v>252896</v>
      </c>
      <c r="O22" s="27">
        <v>2021</v>
      </c>
      <c r="P22" s="34">
        <f>B44+I44</f>
        <v>4100000</v>
      </c>
      <c r="Q22" s="28">
        <v>2026</v>
      </c>
      <c r="R22" s="12">
        <f>D21+K21+D37+K37+D49+K49</f>
        <v>955100</v>
      </c>
      <c r="S22" s="12">
        <f>E21+L21+E37+L37+E49+L49</f>
        <v>50575</v>
      </c>
      <c r="T22" s="12">
        <f t="shared" si="4"/>
        <v>1005675</v>
      </c>
      <c r="V22" s="26"/>
    </row>
    <row r="23" spans="1:23" x14ac:dyDescent="0.2">
      <c r="A23" s="18"/>
      <c r="B23" s="14"/>
      <c r="C23" s="20">
        <v>2028</v>
      </c>
      <c r="D23" s="12">
        <v>100100</v>
      </c>
      <c r="E23" s="40">
        <f t="shared" si="5"/>
        <v>3912</v>
      </c>
      <c r="F23" s="15">
        <f t="shared" si="1"/>
        <v>104012</v>
      </c>
      <c r="O23" s="27"/>
      <c r="P23" s="27"/>
      <c r="Q23" s="28">
        <v>2027</v>
      </c>
      <c r="R23" s="12">
        <f>D22+D38+K38+D50+K50</f>
        <v>920100</v>
      </c>
      <c r="S23" s="12">
        <f>E22+E38+L38+E50+L50</f>
        <v>41747</v>
      </c>
      <c r="T23" s="12">
        <f t="shared" si="4"/>
        <v>961847</v>
      </c>
      <c r="V23" s="26"/>
    </row>
    <row r="24" spans="1:23" x14ac:dyDescent="0.2">
      <c r="A24" s="18"/>
      <c r="B24" s="14"/>
      <c r="C24" s="20">
        <v>2029</v>
      </c>
      <c r="D24" s="12">
        <v>100100</v>
      </c>
      <c r="E24" s="40">
        <f t="shared" si="5"/>
        <v>3012</v>
      </c>
      <c r="F24" s="15">
        <f t="shared" si="1"/>
        <v>103112</v>
      </c>
      <c r="O24" s="27"/>
      <c r="P24" s="27"/>
      <c r="Q24" s="28">
        <v>2028</v>
      </c>
      <c r="R24" s="12">
        <f>D23+D39+K39+D51+K51</f>
        <v>740100</v>
      </c>
      <c r="S24" s="12">
        <f>E23+E39+L39+E51+L51</f>
        <v>33147</v>
      </c>
      <c r="T24" s="12">
        <f t="shared" si="4"/>
        <v>773247</v>
      </c>
    </row>
    <row r="25" spans="1:23" x14ac:dyDescent="0.2">
      <c r="A25" s="18"/>
      <c r="B25" s="14"/>
      <c r="C25" s="20">
        <v>2030</v>
      </c>
      <c r="D25" s="12">
        <v>100100</v>
      </c>
      <c r="E25" s="40">
        <f t="shared" si="5"/>
        <v>2112</v>
      </c>
      <c r="F25" s="15">
        <f t="shared" si="1"/>
        <v>102212</v>
      </c>
      <c r="O25" s="27"/>
      <c r="P25" s="27"/>
      <c r="Q25" s="28">
        <v>2029</v>
      </c>
      <c r="R25" s="12">
        <f>D24+K40+D52+K52</f>
        <v>560100</v>
      </c>
      <c r="S25" s="12">
        <f>E24+L40+E52+L52</f>
        <v>25002</v>
      </c>
      <c r="T25" s="12">
        <f t="shared" si="4"/>
        <v>585102</v>
      </c>
    </row>
    <row r="26" spans="1:23" x14ac:dyDescent="0.2">
      <c r="A26" s="18"/>
      <c r="B26" s="14"/>
      <c r="C26" s="20">
        <v>2031</v>
      </c>
      <c r="D26" s="12">
        <v>100100</v>
      </c>
      <c r="E26" s="40">
        <f t="shared" si="5"/>
        <v>1212</v>
      </c>
      <c r="F26" s="15">
        <f t="shared" si="1"/>
        <v>101312</v>
      </c>
      <c r="O26" s="27"/>
      <c r="P26" s="27"/>
      <c r="Q26" s="28">
        <v>2030</v>
      </c>
      <c r="R26" s="12">
        <f>D25+D53+K53</f>
        <v>390100</v>
      </c>
      <c r="S26" s="12">
        <f>E25+E41+E53+L53</f>
        <v>19562.034758169935</v>
      </c>
      <c r="T26" s="12">
        <f t="shared" si="4"/>
        <v>409662.03475816996</v>
      </c>
    </row>
    <row r="27" spans="1:23" x14ac:dyDescent="0.2">
      <c r="A27" s="35" t="s">
        <v>2</v>
      </c>
      <c r="B27" s="25">
        <f>SUM(B15:B16)</f>
        <v>1201200</v>
      </c>
      <c r="C27" s="24"/>
      <c r="D27" s="24">
        <f>SUM(D15:D26)</f>
        <v>1201200</v>
      </c>
      <c r="E27" s="24">
        <f>SUM(E15:E26)</f>
        <v>73944</v>
      </c>
      <c r="F27" s="24">
        <f>SUM(F15:F26)</f>
        <v>1275144</v>
      </c>
      <c r="O27" s="27"/>
      <c r="P27" s="27"/>
      <c r="Q27" s="28">
        <v>2031</v>
      </c>
      <c r="R27" s="12">
        <f>D26+D54+K54</f>
        <v>310100</v>
      </c>
      <c r="S27" s="12">
        <f>E26+E54+L54</f>
        <v>15562</v>
      </c>
      <c r="T27" s="12">
        <f t="shared" si="4"/>
        <v>325662</v>
      </c>
    </row>
    <row r="28" spans="1:23" x14ac:dyDescent="0.2">
      <c r="E28" s="66"/>
      <c r="L28" s="66"/>
      <c r="M28" s="66"/>
      <c r="O28" s="37" t="s">
        <v>2</v>
      </c>
      <c r="P28" s="38">
        <f>SUM(P16:P27)</f>
        <v>10726200</v>
      </c>
      <c r="Q28" s="27"/>
      <c r="R28" s="25">
        <f>SUM(R16:R27)</f>
        <v>9646200</v>
      </c>
      <c r="S28" s="25">
        <f>SUM(S16:S27)</f>
        <v>618695.0347581699</v>
      </c>
      <c r="T28" s="25">
        <f>SUM(T16:T27)</f>
        <v>10264895.034758169</v>
      </c>
      <c r="U28" s="66">
        <f>R28+S28</f>
        <v>10264895.034758169</v>
      </c>
    </row>
    <row r="29" spans="1:23" ht="13.5" thickBot="1" x14ac:dyDescent="0.25">
      <c r="O29" s="66"/>
      <c r="P29" s="66"/>
      <c r="W29" s="53"/>
    </row>
    <row r="30" spans="1:23" ht="13.5" thickBot="1" x14ac:dyDescent="0.25">
      <c r="A30" s="30" t="s">
        <v>38</v>
      </c>
      <c r="B30" s="31"/>
      <c r="C30" s="328" t="s">
        <v>56</v>
      </c>
      <c r="D30" s="328"/>
      <c r="E30" s="328"/>
      <c r="F30" s="329"/>
      <c r="G30" s="23"/>
      <c r="H30" s="30" t="s">
        <v>38</v>
      </c>
      <c r="I30" s="31"/>
      <c r="J30" s="328" t="s">
        <v>56</v>
      </c>
      <c r="K30" s="328"/>
      <c r="L30" s="328"/>
      <c r="M30" s="329"/>
    </row>
    <row r="31" spans="1:23" ht="30.75" customHeight="1" thickBot="1" x14ac:dyDescent="0.25">
      <c r="A31" s="11">
        <v>2018</v>
      </c>
      <c r="B31" s="14">
        <f>3600000-180000-360000</f>
        <v>3060000</v>
      </c>
      <c r="C31" s="20">
        <v>2020</v>
      </c>
      <c r="D31" s="12">
        <v>360000</v>
      </c>
      <c r="E31" s="40">
        <f>23256-2500+1289</f>
        <v>22045</v>
      </c>
      <c r="F31" s="15">
        <f t="shared" ref="F31:F38" si="7">SUM(D31:E31)</f>
        <v>382045</v>
      </c>
      <c r="H31" s="11">
        <v>2019</v>
      </c>
      <c r="I31" s="14">
        <v>1700000</v>
      </c>
      <c r="J31" s="20">
        <v>2020</v>
      </c>
      <c r="K31" s="12">
        <v>170000</v>
      </c>
      <c r="L31" s="40">
        <f>22440-2100</f>
        <v>20340</v>
      </c>
      <c r="M31" s="15">
        <f t="shared" ref="M31:M40" si="8">SUM(K31:L31)</f>
        <v>190340</v>
      </c>
      <c r="O31" s="55" t="s">
        <v>1</v>
      </c>
      <c r="P31" s="55" t="s">
        <v>46</v>
      </c>
      <c r="Q31" s="55" t="s">
        <v>12</v>
      </c>
      <c r="R31" s="56" t="s">
        <v>47</v>
      </c>
      <c r="S31" s="55" t="s">
        <v>48</v>
      </c>
      <c r="T31" s="55" t="s">
        <v>49</v>
      </c>
    </row>
    <row r="32" spans="1:23" ht="16.5" thickBot="1" x14ac:dyDescent="0.25">
      <c r="A32" s="54">
        <v>7.6E-3</v>
      </c>
      <c r="B32" s="14"/>
      <c r="C32" s="20">
        <v>2021</v>
      </c>
      <c r="D32" s="12">
        <v>360000</v>
      </c>
      <c r="E32" s="40">
        <f>E31-2500</f>
        <v>19545</v>
      </c>
      <c r="F32" s="15">
        <f t="shared" si="7"/>
        <v>379545</v>
      </c>
      <c r="H32" s="72">
        <v>1.32E-2</v>
      </c>
      <c r="I32" s="14"/>
      <c r="J32" s="20">
        <v>2021</v>
      </c>
      <c r="K32" s="12">
        <v>170000</v>
      </c>
      <c r="L32" s="40">
        <f>L31-2100</f>
        <v>18240</v>
      </c>
      <c r="M32" s="15">
        <f t="shared" si="8"/>
        <v>188240</v>
      </c>
      <c r="O32" s="57"/>
      <c r="P32" s="59"/>
      <c r="Q32" s="59"/>
      <c r="R32" s="59"/>
      <c r="S32" s="74"/>
      <c r="T32" s="59">
        <v>6626200</v>
      </c>
    </row>
    <row r="33" spans="1:23" ht="16.5" thickBot="1" x14ac:dyDescent="0.25">
      <c r="A33" s="18"/>
      <c r="B33" s="14"/>
      <c r="C33" s="20">
        <v>2022</v>
      </c>
      <c r="D33" s="12">
        <v>360000</v>
      </c>
      <c r="E33" s="40">
        <f t="shared" ref="E33:E39" si="9">E32-2500</f>
        <v>17045</v>
      </c>
      <c r="F33" s="15">
        <f t="shared" si="7"/>
        <v>377045</v>
      </c>
      <c r="H33" s="11"/>
      <c r="I33" s="14"/>
      <c r="J33" s="20">
        <v>2022</v>
      </c>
      <c r="K33" s="12">
        <v>170000</v>
      </c>
      <c r="L33" s="40">
        <f t="shared" ref="L33:L39" si="10">L32-2100</f>
        <v>16140</v>
      </c>
      <c r="M33" s="15">
        <f t="shared" si="8"/>
        <v>186140</v>
      </c>
      <c r="O33" s="57">
        <v>2020</v>
      </c>
      <c r="P33" s="59">
        <f>D6+K6+D15+K15+D31+K31</f>
        <v>760100</v>
      </c>
      <c r="Q33" s="59">
        <f>E6+L6+E15+L15+E31+L31+E44</f>
        <v>61000</v>
      </c>
      <c r="R33" s="59">
        <f t="shared" ref="R33:R44" si="11">T16</f>
        <v>832000</v>
      </c>
      <c r="S33" s="75"/>
      <c r="T33" s="59">
        <f>T32+S33-P33</f>
        <v>5866100</v>
      </c>
    </row>
    <row r="34" spans="1:23" ht="16.5" thickBot="1" x14ac:dyDescent="0.25">
      <c r="A34" s="18"/>
      <c r="B34" s="14"/>
      <c r="C34" s="20">
        <v>2023</v>
      </c>
      <c r="D34" s="12">
        <v>360000</v>
      </c>
      <c r="E34" s="40">
        <f t="shared" si="9"/>
        <v>14545</v>
      </c>
      <c r="F34" s="15">
        <f t="shared" si="7"/>
        <v>374545</v>
      </c>
      <c r="H34" s="11"/>
      <c r="I34" s="14"/>
      <c r="J34" s="20">
        <v>2023</v>
      </c>
      <c r="K34" s="12">
        <v>170000</v>
      </c>
      <c r="L34" s="40">
        <f t="shared" si="10"/>
        <v>14040</v>
      </c>
      <c r="M34" s="15">
        <f t="shared" si="8"/>
        <v>184040</v>
      </c>
      <c r="O34" s="57">
        <v>2021</v>
      </c>
      <c r="P34" s="59">
        <f>D7+K7+D16+K16+D32+K32+D44+K44</f>
        <v>960100</v>
      </c>
      <c r="Q34" s="253">
        <f>E7+L7+E16+L16+E32+L32+E44+L44</f>
        <v>65000</v>
      </c>
      <c r="R34" s="59">
        <f t="shared" si="11"/>
        <v>1025100</v>
      </c>
      <c r="S34" s="58">
        <f>2400000+1700000</f>
        <v>4100000</v>
      </c>
      <c r="T34" s="59">
        <f>T33+S34-P34</f>
        <v>9006000</v>
      </c>
      <c r="V34" s="66"/>
      <c r="W34" s="52" t="s">
        <v>21</v>
      </c>
    </row>
    <row r="35" spans="1:23" ht="16.5" thickBot="1" x14ac:dyDescent="0.25">
      <c r="A35" s="18"/>
      <c r="B35" s="14"/>
      <c r="C35" s="20">
        <v>2024</v>
      </c>
      <c r="D35" s="12">
        <v>360000</v>
      </c>
      <c r="E35" s="40">
        <f t="shared" si="9"/>
        <v>12045</v>
      </c>
      <c r="F35" s="15">
        <f t="shared" si="7"/>
        <v>372045</v>
      </c>
      <c r="H35" s="11"/>
      <c r="I35" s="14"/>
      <c r="J35" s="20">
        <v>2024</v>
      </c>
      <c r="K35" s="12">
        <v>170000</v>
      </c>
      <c r="L35" s="40">
        <f t="shared" si="10"/>
        <v>11940</v>
      </c>
      <c r="M35" s="15">
        <f t="shared" si="8"/>
        <v>181940</v>
      </c>
      <c r="O35" s="57">
        <v>2022</v>
      </c>
      <c r="P35" s="59">
        <f>D8+K8+D17+K17+D33+K33+D45+K45</f>
        <v>1050100</v>
      </c>
      <c r="Q35" s="59">
        <f>E8+L8+E17+L17+E33+L33+E45+L45</f>
        <v>88450</v>
      </c>
      <c r="R35" s="59">
        <f t="shared" si="11"/>
        <v>1138550</v>
      </c>
      <c r="S35" s="58"/>
      <c r="T35" s="59">
        <f t="shared" ref="T35:T44" si="12">T34+S35-P35</f>
        <v>7955900</v>
      </c>
      <c r="W35" s="52"/>
    </row>
    <row r="36" spans="1:23" ht="16.5" thickBot="1" x14ac:dyDescent="0.25">
      <c r="A36" s="18"/>
      <c r="B36" s="14"/>
      <c r="C36" s="20">
        <v>2025</v>
      </c>
      <c r="D36" s="12">
        <v>360000</v>
      </c>
      <c r="E36" s="40">
        <f t="shared" si="9"/>
        <v>9545</v>
      </c>
      <c r="F36" s="15">
        <f t="shared" si="7"/>
        <v>369545</v>
      </c>
      <c r="H36" s="11"/>
      <c r="I36" s="14"/>
      <c r="J36" s="20">
        <v>2025</v>
      </c>
      <c r="K36" s="12">
        <v>170000</v>
      </c>
      <c r="L36" s="40">
        <f t="shared" si="10"/>
        <v>9840</v>
      </c>
      <c r="M36" s="15">
        <f t="shared" si="8"/>
        <v>179840</v>
      </c>
      <c r="O36" s="57">
        <v>2023</v>
      </c>
      <c r="P36" s="59">
        <f t="shared" ref="P36:Q38" si="13">D9+D18+K18+D34+K34+D46+K46</f>
        <v>1000100</v>
      </c>
      <c r="Q36" s="59">
        <f t="shared" si="13"/>
        <v>78650</v>
      </c>
      <c r="R36" s="59">
        <f t="shared" si="11"/>
        <v>1078750</v>
      </c>
      <c r="S36" s="58"/>
      <c r="T36" s="59">
        <f t="shared" si="12"/>
        <v>6955800</v>
      </c>
    </row>
    <row r="37" spans="1:23" ht="16.5" thickBot="1" x14ac:dyDescent="0.25">
      <c r="A37" s="18"/>
      <c r="B37" s="14"/>
      <c r="C37" s="20">
        <v>2026</v>
      </c>
      <c r="D37" s="12">
        <v>360000</v>
      </c>
      <c r="E37" s="40">
        <f t="shared" si="9"/>
        <v>7045</v>
      </c>
      <c r="F37" s="15">
        <f t="shared" si="7"/>
        <v>367045</v>
      </c>
      <c r="H37" s="11"/>
      <c r="I37" s="14"/>
      <c r="J37" s="20">
        <v>2026</v>
      </c>
      <c r="K37" s="12">
        <v>170000</v>
      </c>
      <c r="L37" s="40">
        <f t="shared" si="10"/>
        <v>7740</v>
      </c>
      <c r="M37" s="15">
        <f t="shared" si="8"/>
        <v>177740</v>
      </c>
      <c r="O37" s="57">
        <v>2024</v>
      </c>
      <c r="P37" s="59">
        <f t="shared" si="13"/>
        <v>1000100</v>
      </c>
      <c r="Q37" s="59">
        <f t="shared" si="13"/>
        <v>69250</v>
      </c>
      <c r="R37" s="59">
        <f t="shared" si="11"/>
        <v>1069350</v>
      </c>
      <c r="S37" s="58"/>
      <c r="T37" s="59">
        <f t="shared" si="12"/>
        <v>5955700</v>
      </c>
    </row>
    <row r="38" spans="1:23" ht="16.5" thickBot="1" x14ac:dyDescent="0.25">
      <c r="A38" s="18"/>
      <c r="B38" s="14"/>
      <c r="C38" s="20">
        <v>2027</v>
      </c>
      <c r="D38" s="12">
        <v>360000</v>
      </c>
      <c r="E38" s="40">
        <f t="shared" si="9"/>
        <v>4545</v>
      </c>
      <c r="F38" s="15">
        <f t="shared" si="7"/>
        <v>364545</v>
      </c>
      <c r="H38" s="11"/>
      <c r="I38" s="14"/>
      <c r="J38" s="20">
        <v>2027</v>
      </c>
      <c r="K38" s="12">
        <v>170000</v>
      </c>
      <c r="L38" s="40">
        <f t="shared" si="10"/>
        <v>5640</v>
      </c>
      <c r="M38" s="15">
        <f t="shared" si="8"/>
        <v>175640</v>
      </c>
      <c r="O38" s="57">
        <v>2025</v>
      </c>
      <c r="P38" s="59">
        <f t="shared" si="13"/>
        <v>1000100</v>
      </c>
      <c r="Q38" s="59">
        <f t="shared" si="13"/>
        <v>59850</v>
      </c>
      <c r="R38" s="59">
        <f t="shared" si="11"/>
        <v>1059950</v>
      </c>
      <c r="S38" s="58"/>
      <c r="T38" s="59">
        <f t="shared" si="12"/>
        <v>4955600</v>
      </c>
      <c r="U38" s="128"/>
    </row>
    <row r="39" spans="1:23" ht="16.5" thickBot="1" x14ac:dyDescent="0.25">
      <c r="A39" s="18"/>
      <c r="B39" s="14"/>
      <c r="C39" s="20">
        <v>2028</v>
      </c>
      <c r="D39" s="12">
        <v>180000</v>
      </c>
      <c r="E39" s="40">
        <f t="shared" si="9"/>
        <v>2045</v>
      </c>
      <c r="F39" s="15">
        <f>SUM(D39:E39)</f>
        <v>182045</v>
      </c>
      <c r="H39" s="11"/>
      <c r="I39" s="73"/>
      <c r="J39" s="20">
        <v>2028</v>
      </c>
      <c r="K39" s="12">
        <v>170000</v>
      </c>
      <c r="L39" s="40">
        <f t="shared" si="10"/>
        <v>3540</v>
      </c>
      <c r="M39" s="15">
        <f t="shared" si="8"/>
        <v>173540</v>
      </c>
      <c r="O39" s="57">
        <v>2026</v>
      </c>
      <c r="P39" s="59">
        <f>D21+K21+D37+K37+D49+K49</f>
        <v>955100</v>
      </c>
      <c r="Q39" s="59">
        <f>E21+L21+E37+L37+E49+L49</f>
        <v>50575</v>
      </c>
      <c r="R39" s="59">
        <f t="shared" si="11"/>
        <v>1005675</v>
      </c>
      <c r="S39" s="58"/>
      <c r="T39" s="59">
        <f t="shared" si="12"/>
        <v>4000500</v>
      </c>
    </row>
    <row r="40" spans="1:23" s="67" customFormat="1" ht="16.5" thickBot="1" x14ac:dyDescent="0.25">
      <c r="A40" s="35" t="s">
        <v>2</v>
      </c>
      <c r="B40" s="25">
        <f>SUM(B31:B32)</f>
        <v>3060000</v>
      </c>
      <c r="C40" s="25"/>
      <c r="D40" s="25">
        <f>SUM(D31:D39)</f>
        <v>3060000</v>
      </c>
      <c r="E40" s="24">
        <f>SUM(E31:E38)</f>
        <v>106360</v>
      </c>
      <c r="F40" s="24">
        <f>SUM(F31:F38)</f>
        <v>2986360</v>
      </c>
      <c r="H40" s="11"/>
      <c r="I40" s="73"/>
      <c r="J40" s="20">
        <v>2029</v>
      </c>
      <c r="K40" s="12">
        <v>170000</v>
      </c>
      <c r="L40" s="40">
        <f>L39-2100</f>
        <v>1440</v>
      </c>
      <c r="M40" s="15">
        <f t="shared" si="8"/>
        <v>171440</v>
      </c>
      <c r="O40" s="57">
        <v>2027</v>
      </c>
      <c r="P40" s="59">
        <f>D22+D38+K38+D50+K50</f>
        <v>920100</v>
      </c>
      <c r="Q40" s="59">
        <f>E22+E38+L38+E50+L50</f>
        <v>41747</v>
      </c>
      <c r="R40" s="59">
        <f t="shared" si="11"/>
        <v>961847</v>
      </c>
      <c r="S40" s="58"/>
      <c r="T40" s="59">
        <f t="shared" si="12"/>
        <v>3080400</v>
      </c>
    </row>
    <row r="41" spans="1:23" ht="16.5" thickBot="1" x14ac:dyDescent="0.25">
      <c r="E41" s="232">
        <f>E40/D40</f>
        <v>3.4758169934640523E-2</v>
      </c>
      <c r="G41" s="69"/>
      <c r="H41" s="35" t="s">
        <v>2</v>
      </c>
      <c r="I41" s="25">
        <f>SUM(I31:I32)</f>
        <v>1700000</v>
      </c>
      <c r="J41" s="25"/>
      <c r="K41" s="25">
        <f>SUM(K31:K40)</f>
        <v>1700000</v>
      </c>
      <c r="L41" s="25">
        <f>SUM(L31:L40)</f>
        <v>108900</v>
      </c>
      <c r="M41" s="25">
        <f>SUM(M31:M40)</f>
        <v>1808900</v>
      </c>
      <c r="O41" s="57">
        <v>2028</v>
      </c>
      <c r="P41" s="59">
        <f>D23+D39+K39+D51+K51</f>
        <v>740100</v>
      </c>
      <c r="Q41" s="59">
        <f>E23+E39+L39+E51+L51</f>
        <v>33147</v>
      </c>
      <c r="R41" s="59">
        <f t="shared" si="11"/>
        <v>773247</v>
      </c>
      <c r="S41" s="58"/>
      <c r="T41" s="59">
        <f t="shared" si="12"/>
        <v>2340300</v>
      </c>
    </row>
    <row r="42" spans="1:23" ht="16.5" thickBot="1" x14ac:dyDescent="0.25">
      <c r="D42" s="65" t="s">
        <v>21</v>
      </c>
      <c r="G42" s="69"/>
      <c r="H42" s="4"/>
      <c r="O42" s="57">
        <v>2029</v>
      </c>
      <c r="P42" s="59">
        <f>D24+K40+D52+K52</f>
        <v>560100</v>
      </c>
      <c r="Q42" s="59">
        <f>E24+L40+E52+L52</f>
        <v>25002</v>
      </c>
      <c r="R42" s="59">
        <f t="shared" si="11"/>
        <v>585102</v>
      </c>
      <c r="S42" s="58"/>
      <c r="T42" s="59">
        <f t="shared" si="12"/>
        <v>1780200</v>
      </c>
    </row>
    <row r="43" spans="1:23" ht="16.5" customHeight="1" thickBot="1" x14ac:dyDescent="0.25">
      <c r="A43" s="30" t="s">
        <v>30</v>
      </c>
      <c r="B43" s="31"/>
      <c r="C43" s="328"/>
      <c r="D43" s="328"/>
      <c r="E43" s="328"/>
      <c r="F43" s="329"/>
      <c r="G43" s="4"/>
      <c r="H43" s="30" t="s">
        <v>38</v>
      </c>
      <c r="I43" s="31"/>
      <c r="J43" s="328" t="s">
        <v>59</v>
      </c>
      <c r="K43" s="328"/>
      <c r="L43" s="328"/>
      <c r="M43" s="329"/>
      <c r="O43" s="57">
        <v>2030</v>
      </c>
      <c r="P43" s="59">
        <f>D25+D53+K53</f>
        <v>390100</v>
      </c>
      <c r="Q43" s="59">
        <f>E25+E53+L53</f>
        <v>19562</v>
      </c>
      <c r="R43" s="59">
        <f t="shared" si="11"/>
        <v>409662.03475816996</v>
      </c>
      <c r="S43" s="58"/>
      <c r="T43" s="59">
        <f t="shared" si="12"/>
        <v>1390100</v>
      </c>
    </row>
    <row r="44" spans="1:23" ht="16.5" thickBot="1" x14ac:dyDescent="0.25">
      <c r="A44" s="11">
        <v>2021</v>
      </c>
      <c r="B44" s="14">
        <v>2400000</v>
      </c>
      <c r="C44" s="20">
        <v>2021</v>
      </c>
      <c r="D44" s="12">
        <v>120000</v>
      </c>
      <c r="E44" s="40">
        <f>D44*0.01-200</f>
        <v>1000</v>
      </c>
      <c r="F44" s="15">
        <f t="shared" ref="F44:F64" si="14">SUM(D44:E44)</f>
        <v>121000</v>
      </c>
      <c r="G44" s="4"/>
      <c r="H44" s="11">
        <v>2021</v>
      </c>
      <c r="I44" s="14">
        <f>4100000-B44</f>
        <v>1700000</v>
      </c>
      <c r="J44" s="20">
        <v>2021</v>
      </c>
      <c r="K44" s="12">
        <v>80000</v>
      </c>
      <c r="L44" s="40">
        <v>10900</v>
      </c>
      <c r="M44" s="15">
        <f t="shared" ref="M44:M54" si="15">SUM(K44:L44)</f>
        <v>90900</v>
      </c>
      <c r="O44" s="57">
        <v>2031</v>
      </c>
      <c r="P44" s="59">
        <f>R27+D54+K54</f>
        <v>520100</v>
      </c>
      <c r="Q44" s="59">
        <f>S27+E54+L54</f>
        <v>29912</v>
      </c>
      <c r="R44" s="59">
        <f t="shared" si="11"/>
        <v>325662</v>
      </c>
      <c r="S44" s="58"/>
      <c r="T44" s="59">
        <f t="shared" si="12"/>
        <v>870000</v>
      </c>
    </row>
    <row r="45" spans="1:23" x14ac:dyDescent="0.2">
      <c r="A45" s="72">
        <v>0.01</v>
      </c>
      <c r="B45" s="14"/>
      <c r="C45" s="20">
        <v>2022</v>
      </c>
      <c r="D45" s="12">
        <v>120000</v>
      </c>
      <c r="E45" s="40">
        <f>24000-1000</f>
        <v>23000</v>
      </c>
      <c r="F45" s="15">
        <f t="shared" si="14"/>
        <v>143000</v>
      </c>
      <c r="G45" s="4"/>
      <c r="H45" s="72">
        <v>1.32E-2</v>
      </c>
      <c r="I45" s="14"/>
      <c r="J45" s="20">
        <v>2022</v>
      </c>
      <c r="K45" s="12">
        <v>170000</v>
      </c>
      <c r="L45" s="40">
        <f>22440-2100-1090</f>
        <v>19250</v>
      </c>
      <c r="M45" s="15">
        <f t="shared" si="15"/>
        <v>189250</v>
      </c>
      <c r="P45" s="66">
        <f>SUM(P33:P44)</f>
        <v>9856200</v>
      </c>
      <c r="Q45" s="66">
        <f>SUM(Q33:Q44)</f>
        <v>622145</v>
      </c>
      <c r="R45" s="66">
        <f>SUM(R33:R44)</f>
        <v>10264895.034758169</v>
      </c>
      <c r="V45" s="68" t="s">
        <v>193</v>
      </c>
    </row>
    <row r="46" spans="1:23" x14ac:dyDescent="0.2">
      <c r="A46" s="11"/>
      <c r="B46" s="14"/>
      <c r="C46" s="20">
        <v>2023</v>
      </c>
      <c r="D46" s="12">
        <v>120000</v>
      </c>
      <c r="E46" s="40">
        <f t="shared" ref="E46:E64" si="16">E45-1000</f>
        <v>22000</v>
      </c>
      <c r="F46" s="15">
        <f t="shared" si="14"/>
        <v>142000</v>
      </c>
      <c r="H46" s="11"/>
      <c r="I46" s="14"/>
      <c r="J46" s="20">
        <v>2023</v>
      </c>
      <c r="K46" s="12">
        <v>170000</v>
      </c>
      <c r="L46" s="40">
        <f t="shared" ref="L46:L54" si="17">L45-2100</f>
        <v>17150</v>
      </c>
      <c r="M46" s="15">
        <f t="shared" si="15"/>
        <v>187150</v>
      </c>
      <c r="V46" s="52" t="e">
        <f>V48/#REF!</f>
        <v>#REF!</v>
      </c>
    </row>
    <row r="47" spans="1:23" x14ac:dyDescent="0.2">
      <c r="A47" s="11"/>
      <c r="B47" s="14"/>
      <c r="C47" s="20">
        <v>2024</v>
      </c>
      <c r="D47" s="12">
        <v>120000</v>
      </c>
      <c r="E47" s="40">
        <f t="shared" si="16"/>
        <v>21000</v>
      </c>
      <c r="F47" s="15">
        <f t="shared" si="14"/>
        <v>141000</v>
      </c>
      <c r="H47" s="11"/>
      <c r="I47" s="14"/>
      <c r="J47" s="20">
        <v>2024</v>
      </c>
      <c r="K47" s="12">
        <v>170000</v>
      </c>
      <c r="L47" s="40">
        <f t="shared" si="17"/>
        <v>15050</v>
      </c>
      <c r="M47" s="15">
        <f t="shared" si="15"/>
        <v>185050</v>
      </c>
      <c r="N47" s="66"/>
      <c r="P47" s="66"/>
    </row>
    <row r="48" spans="1:23" x14ac:dyDescent="0.2">
      <c r="A48" s="11"/>
      <c r="B48" s="14"/>
      <c r="C48" s="20">
        <v>2025</v>
      </c>
      <c r="D48" s="12">
        <v>120000</v>
      </c>
      <c r="E48" s="40">
        <f t="shared" si="16"/>
        <v>20000</v>
      </c>
      <c r="F48" s="15">
        <f t="shared" si="14"/>
        <v>140000</v>
      </c>
      <c r="H48" s="11"/>
      <c r="I48" s="14"/>
      <c r="J48" s="20">
        <v>2025</v>
      </c>
      <c r="K48" s="12">
        <v>170000</v>
      </c>
      <c r="L48" s="40">
        <f t="shared" si="17"/>
        <v>12950</v>
      </c>
      <c r="M48" s="15">
        <f t="shared" si="15"/>
        <v>182950</v>
      </c>
      <c r="U48" s="68" t="s">
        <v>194</v>
      </c>
      <c r="V48" s="66">
        <f>T32+S33-P33</f>
        <v>5866100</v>
      </c>
    </row>
    <row r="49" spans="1:22" x14ac:dyDescent="0.2">
      <c r="A49" s="11"/>
      <c r="B49" s="14"/>
      <c r="C49" s="20">
        <v>2026</v>
      </c>
      <c r="D49" s="12">
        <v>120000</v>
      </c>
      <c r="E49" s="40">
        <f t="shared" si="16"/>
        <v>19000</v>
      </c>
      <c r="F49" s="15">
        <f t="shared" si="14"/>
        <v>139000</v>
      </c>
      <c r="H49" s="11"/>
      <c r="I49" s="14"/>
      <c r="J49" s="20">
        <v>2026</v>
      </c>
      <c r="K49" s="12">
        <v>170000</v>
      </c>
      <c r="L49" s="40">
        <f t="shared" si="17"/>
        <v>10850</v>
      </c>
      <c r="M49" s="15">
        <f t="shared" si="15"/>
        <v>180850</v>
      </c>
      <c r="P49" s="66">
        <f>SUM(P33:P44)</f>
        <v>9856200</v>
      </c>
      <c r="Q49" s="66">
        <f>SUM(Q33:Q44)</f>
        <v>622145</v>
      </c>
      <c r="R49" s="66">
        <f>SUM(R33:R44)</f>
        <v>10264895.034758169</v>
      </c>
    </row>
    <row r="50" spans="1:22" x14ac:dyDescent="0.2">
      <c r="A50" s="11"/>
      <c r="B50" s="14"/>
      <c r="C50" s="20">
        <v>2027</v>
      </c>
      <c r="D50" s="12">
        <v>120000</v>
      </c>
      <c r="E50" s="40">
        <f t="shared" si="16"/>
        <v>18000</v>
      </c>
      <c r="F50" s="15">
        <f t="shared" si="14"/>
        <v>138000</v>
      </c>
      <c r="H50" s="11"/>
      <c r="I50" s="14"/>
      <c r="J50" s="20">
        <v>2027</v>
      </c>
      <c r="K50" s="12">
        <v>170000</v>
      </c>
      <c r="L50" s="40">
        <f t="shared" si="17"/>
        <v>8750</v>
      </c>
      <c r="M50" s="15">
        <f t="shared" si="15"/>
        <v>178750</v>
      </c>
      <c r="U50" s="68" t="s">
        <v>192</v>
      </c>
      <c r="V50" s="66" t="e">
        <f>#REF!*0.6</f>
        <v>#REF!</v>
      </c>
    </row>
    <row r="51" spans="1:22" x14ac:dyDescent="0.2">
      <c r="A51" s="11"/>
      <c r="B51" s="14"/>
      <c r="C51" s="20">
        <v>2028</v>
      </c>
      <c r="D51" s="12">
        <v>120000</v>
      </c>
      <c r="E51" s="40">
        <f t="shared" si="16"/>
        <v>17000</v>
      </c>
      <c r="F51" s="15">
        <f t="shared" si="14"/>
        <v>137000</v>
      </c>
      <c r="H51" s="11"/>
      <c r="I51" s="14"/>
      <c r="J51" s="20">
        <v>2028</v>
      </c>
      <c r="K51" s="12">
        <v>170000</v>
      </c>
      <c r="L51" s="40">
        <f t="shared" si="17"/>
        <v>6650</v>
      </c>
      <c r="M51" s="15">
        <f t="shared" si="15"/>
        <v>176650</v>
      </c>
    </row>
    <row r="52" spans="1:22" x14ac:dyDescent="0.2">
      <c r="A52" s="11"/>
      <c r="B52" s="73"/>
      <c r="C52" s="20">
        <v>2029</v>
      </c>
      <c r="D52" s="12">
        <v>120000</v>
      </c>
      <c r="E52" s="40">
        <f t="shared" si="16"/>
        <v>16000</v>
      </c>
      <c r="F52" s="15">
        <f t="shared" si="14"/>
        <v>136000</v>
      </c>
      <c r="H52" s="11"/>
      <c r="I52" s="73"/>
      <c r="J52" s="20">
        <v>2029</v>
      </c>
      <c r="K52" s="12">
        <v>170000</v>
      </c>
      <c r="L52" s="40">
        <f t="shared" si="17"/>
        <v>4550</v>
      </c>
      <c r="M52" s="15">
        <f t="shared" si="15"/>
        <v>174550</v>
      </c>
      <c r="V52" s="66" t="e">
        <f>V50-V48</f>
        <v>#REF!</v>
      </c>
    </row>
    <row r="53" spans="1:22" x14ac:dyDescent="0.2">
      <c r="A53" s="11"/>
      <c r="B53" s="73"/>
      <c r="C53" s="20">
        <v>2030</v>
      </c>
      <c r="D53" s="12">
        <v>120000</v>
      </c>
      <c r="E53" s="40">
        <f t="shared" si="16"/>
        <v>15000</v>
      </c>
      <c r="F53" s="15">
        <f t="shared" si="14"/>
        <v>135000</v>
      </c>
      <c r="H53" s="11"/>
      <c r="I53" s="73"/>
      <c r="J53" s="20">
        <v>2030</v>
      </c>
      <c r="K53" s="12">
        <v>170000</v>
      </c>
      <c r="L53" s="40">
        <f t="shared" si="17"/>
        <v>2450</v>
      </c>
      <c r="M53" s="15">
        <f t="shared" si="15"/>
        <v>172450</v>
      </c>
    </row>
    <row r="54" spans="1:22" x14ac:dyDescent="0.2">
      <c r="A54" s="11"/>
      <c r="B54" s="73"/>
      <c r="C54" s="20">
        <v>2031</v>
      </c>
      <c r="D54" s="12">
        <v>120000</v>
      </c>
      <c r="E54" s="40">
        <f t="shared" si="16"/>
        <v>14000</v>
      </c>
      <c r="F54" s="15">
        <f t="shared" si="14"/>
        <v>134000</v>
      </c>
      <c r="H54" s="11"/>
      <c r="I54" s="73"/>
      <c r="J54" s="20">
        <v>2031</v>
      </c>
      <c r="K54" s="12">
        <v>90000</v>
      </c>
      <c r="L54" s="40">
        <f t="shared" si="17"/>
        <v>350</v>
      </c>
      <c r="M54" s="15">
        <f t="shared" si="15"/>
        <v>90350</v>
      </c>
    </row>
    <row r="55" spans="1:22" x14ac:dyDescent="0.2">
      <c r="A55" s="11"/>
      <c r="B55" s="73"/>
      <c r="C55" s="20">
        <v>2032</v>
      </c>
      <c r="D55" s="12">
        <v>120000</v>
      </c>
      <c r="E55" s="40">
        <f t="shared" si="16"/>
        <v>13000</v>
      </c>
      <c r="F55" s="15">
        <f t="shared" si="14"/>
        <v>133000</v>
      </c>
      <c r="H55" s="11"/>
      <c r="I55" s="73"/>
      <c r="J55" s="20"/>
      <c r="K55" s="12"/>
      <c r="L55" s="40"/>
      <c r="M55" s="15"/>
    </row>
    <row r="56" spans="1:22" x14ac:dyDescent="0.2">
      <c r="A56" s="11"/>
      <c r="B56" s="73"/>
      <c r="C56" s="20">
        <v>2033</v>
      </c>
      <c r="D56" s="12">
        <v>120000</v>
      </c>
      <c r="E56" s="40">
        <f t="shared" si="16"/>
        <v>12000</v>
      </c>
      <c r="F56" s="15">
        <f t="shared" si="14"/>
        <v>132000</v>
      </c>
      <c r="H56" s="11"/>
      <c r="I56" s="73"/>
      <c r="J56" s="20"/>
      <c r="K56" s="12"/>
      <c r="L56" s="40"/>
      <c r="M56" s="15"/>
    </row>
    <row r="57" spans="1:22" x14ac:dyDescent="0.2">
      <c r="A57" s="11"/>
      <c r="B57" s="73"/>
      <c r="C57" s="20">
        <v>2034</v>
      </c>
      <c r="D57" s="12">
        <v>120000</v>
      </c>
      <c r="E57" s="40">
        <f t="shared" si="16"/>
        <v>11000</v>
      </c>
      <c r="F57" s="15">
        <f t="shared" si="14"/>
        <v>131000</v>
      </c>
      <c r="H57" s="11"/>
      <c r="I57" s="73"/>
      <c r="J57" s="20"/>
      <c r="K57" s="12"/>
      <c r="L57" s="40"/>
      <c r="M57" s="15"/>
    </row>
    <row r="58" spans="1:22" x14ac:dyDescent="0.2">
      <c r="A58" s="11"/>
      <c r="B58" s="73"/>
      <c r="C58" s="20">
        <v>2035</v>
      </c>
      <c r="D58" s="12">
        <v>120000</v>
      </c>
      <c r="E58" s="40">
        <f t="shared" si="16"/>
        <v>10000</v>
      </c>
      <c r="F58" s="15">
        <f t="shared" si="14"/>
        <v>130000</v>
      </c>
      <c r="H58" s="11"/>
      <c r="I58" s="73"/>
      <c r="J58" s="20"/>
      <c r="K58" s="12"/>
      <c r="L58" s="40"/>
      <c r="M58" s="15"/>
    </row>
    <row r="59" spans="1:22" x14ac:dyDescent="0.2">
      <c r="A59" s="11"/>
      <c r="B59" s="73"/>
      <c r="C59" s="20">
        <v>2036</v>
      </c>
      <c r="D59" s="12">
        <v>120000</v>
      </c>
      <c r="E59" s="40">
        <f t="shared" si="16"/>
        <v>9000</v>
      </c>
      <c r="F59" s="15">
        <f t="shared" si="14"/>
        <v>129000</v>
      </c>
      <c r="H59" s="11"/>
      <c r="I59" s="73"/>
      <c r="J59" s="20"/>
      <c r="K59" s="12"/>
      <c r="L59" s="40"/>
      <c r="M59" s="15"/>
    </row>
    <row r="60" spans="1:22" x14ac:dyDescent="0.2">
      <c r="A60" s="11"/>
      <c r="B60" s="73"/>
      <c r="C60" s="20">
        <v>2037</v>
      </c>
      <c r="D60" s="12">
        <v>120000</v>
      </c>
      <c r="E60" s="40">
        <f t="shared" si="16"/>
        <v>8000</v>
      </c>
      <c r="F60" s="15">
        <f t="shared" si="14"/>
        <v>128000</v>
      </c>
      <c r="H60" s="11"/>
      <c r="I60" s="73"/>
      <c r="J60" s="20"/>
      <c r="K60" s="12"/>
      <c r="L60" s="40"/>
      <c r="M60" s="15"/>
    </row>
    <row r="61" spans="1:22" x14ac:dyDescent="0.2">
      <c r="A61" s="11"/>
      <c r="B61" s="73"/>
      <c r="C61" s="20">
        <v>2038</v>
      </c>
      <c r="D61" s="12">
        <v>120000</v>
      </c>
      <c r="E61" s="40">
        <f t="shared" si="16"/>
        <v>7000</v>
      </c>
      <c r="F61" s="15">
        <f t="shared" si="14"/>
        <v>127000</v>
      </c>
      <c r="H61" s="11"/>
      <c r="I61" s="73"/>
      <c r="J61" s="20"/>
      <c r="K61" s="12"/>
      <c r="L61" s="40"/>
      <c r="M61" s="15"/>
    </row>
    <row r="62" spans="1:22" x14ac:dyDescent="0.2">
      <c r="A62" s="11"/>
      <c r="B62" s="73"/>
      <c r="C62" s="20">
        <v>2039</v>
      </c>
      <c r="D62" s="12">
        <v>120000</v>
      </c>
      <c r="E62" s="40">
        <f t="shared" si="16"/>
        <v>6000</v>
      </c>
      <c r="F62" s="15">
        <f t="shared" si="14"/>
        <v>126000</v>
      </c>
      <c r="H62" s="11"/>
      <c r="I62" s="73"/>
      <c r="J62" s="20"/>
      <c r="K62" s="12"/>
      <c r="L62" s="40"/>
      <c r="M62" s="15"/>
    </row>
    <row r="63" spans="1:22" x14ac:dyDescent="0.2">
      <c r="A63" s="11"/>
      <c r="B63" s="73"/>
      <c r="C63" s="20">
        <v>2040</v>
      </c>
      <c r="D63" s="12">
        <v>120000</v>
      </c>
      <c r="E63" s="40">
        <f t="shared" si="16"/>
        <v>5000</v>
      </c>
      <c r="F63" s="15">
        <f t="shared" si="14"/>
        <v>125000</v>
      </c>
      <c r="H63" s="11"/>
      <c r="I63" s="73"/>
      <c r="J63" s="20"/>
      <c r="K63" s="12"/>
      <c r="L63" s="40"/>
      <c r="M63" s="15"/>
    </row>
    <row r="64" spans="1:22" x14ac:dyDescent="0.2">
      <c r="A64" s="11"/>
      <c r="B64" s="73"/>
      <c r="C64" s="20">
        <v>2041</v>
      </c>
      <c r="D64" s="12">
        <v>120000</v>
      </c>
      <c r="E64" s="40">
        <f t="shared" si="16"/>
        <v>4000</v>
      </c>
      <c r="F64" s="15">
        <f t="shared" si="14"/>
        <v>124000</v>
      </c>
      <c r="H64" s="11"/>
      <c r="I64" s="73"/>
      <c r="J64" s="20"/>
      <c r="K64" s="12"/>
      <c r="L64" s="40"/>
      <c r="M64" s="15"/>
    </row>
    <row r="65" spans="1:16" x14ac:dyDescent="0.2">
      <c r="A65" s="35" t="s">
        <v>2</v>
      </c>
      <c r="B65" s="25">
        <f>SUM(B44:B45)</f>
        <v>2400000</v>
      </c>
      <c r="C65" s="25"/>
      <c r="D65" s="25">
        <f>SUM(D44:D54)</f>
        <v>1320000</v>
      </c>
      <c r="E65" s="25">
        <f>SUM(E44:E54)</f>
        <v>186000</v>
      </c>
      <c r="F65" s="25">
        <f>SUM(F44:F54)</f>
        <v>1506000</v>
      </c>
      <c r="G65" s="65">
        <f>E65/D65</f>
        <v>0.1409090909090909</v>
      </c>
      <c r="H65" s="35" t="s">
        <v>2</v>
      </c>
      <c r="I65" s="25">
        <f>SUM(I44:I45)</f>
        <v>1700000</v>
      </c>
      <c r="J65" s="25"/>
      <c r="K65" s="25">
        <f>SUM(K44:K54)</f>
        <v>1700000</v>
      </c>
      <c r="L65" s="25">
        <f>SUM(L44:L54)</f>
        <v>108900</v>
      </c>
      <c r="M65" s="25">
        <f>SUM(M44:M54)</f>
        <v>1808900</v>
      </c>
      <c r="P65" s="66"/>
    </row>
    <row r="71" spans="1:16" x14ac:dyDescent="0.2">
      <c r="B71" s="65">
        <f>4100000-1645000</f>
        <v>2455000</v>
      </c>
    </row>
    <row r="72" spans="1:16" x14ac:dyDescent="0.2">
      <c r="B72" s="65">
        <f>2400/20</f>
        <v>120</v>
      </c>
      <c r="K72" s="6"/>
    </row>
  </sheetData>
  <mergeCells count="5">
    <mergeCell ref="L2:M2"/>
    <mergeCell ref="C30:F30"/>
    <mergeCell ref="J30:M30"/>
    <mergeCell ref="C43:F43"/>
    <mergeCell ref="J43:M43"/>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7291E-2029-45B8-8CF7-8EAC6F5B120C}">
  <dimension ref="A1:G34"/>
  <sheetViews>
    <sheetView tabSelected="1" topLeftCell="B1" workbookViewId="0">
      <selection activeCell="B5" sqref="B5"/>
    </sheetView>
  </sheetViews>
  <sheetFormatPr defaultColWidth="9.140625" defaultRowHeight="12.75" x14ac:dyDescent="0.2"/>
  <cols>
    <col min="1" max="1" width="4.85546875" style="299" customWidth="1"/>
    <col min="2" max="2" width="73.7109375" style="105" customWidth="1"/>
    <col min="3" max="3" width="16.140625" style="127" bestFit="1" customWidth="1"/>
    <col min="4" max="4" width="16.85546875" style="127" bestFit="1" customWidth="1"/>
    <col min="5" max="5" width="21.140625" style="127" bestFit="1" customWidth="1"/>
    <col min="6" max="6" width="10.28515625" style="91" customWidth="1"/>
    <col min="7" max="16384" width="9.140625" style="91"/>
  </cols>
  <sheetData>
    <row r="1" spans="1:7" ht="44.45" customHeight="1" x14ac:dyDescent="0.25">
      <c r="B1" s="290" t="s">
        <v>267</v>
      </c>
      <c r="D1" s="330" t="s">
        <v>313</v>
      </c>
      <c r="E1" s="330"/>
    </row>
    <row r="2" spans="1:7" ht="16.5" thickBot="1" x14ac:dyDescent="0.3">
      <c r="B2" s="287"/>
      <c r="D2" s="291"/>
      <c r="E2" s="291" t="s">
        <v>262</v>
      </c>
    </row>
    <row r="3" spans="1:7" ht="15.75" thickBot="1" x14ac:dyDescent="0.25">
      <c r="A3" s="365" t="s">
        <v>280</v>
      </c>
      <c r="B3" s="369" t="s">
        <v>4</v>
      </c>
      <c r="C3" s="292" t="s">
        <v>5</v>
      </c>
      <c r="D3" s="293" t="s">
        <v>9</v>
      </c>
      <c r="E3" s="370" t="s">
        <v>281</v>
      </c>
    </row>
    <row r="4" spans="1:7" ht="15" x14ac:dyDescent="0.2">
      <c r="A4" s="366">
        <v>1</v>
      </c>
      <c r="B4" s="371" t="s">
        <v>33</v>
      </c>
      <c r="C4" s="294">
        <v>618828</v>
      </c>
      <c r="D4" s="295">
        <v>374172</v>
      </c>
      <c r="E4" s="382">
        <f>C4+D4</f>
        <v>993000</v>
      </c>
      <c r="G4" s="288"/>
    </row>
    <row r="5" spans="1:7" ht="15" x14ac:dyDescent="0.2">
      <c r="A5" s="367">
        <v>2</v>
      </c>
      <c r="B5" s="372" t="s">
        <v>287</v>
      </c>
      <c r="C5" s="296">
        <v>2255000</v>
      </c>
      <c r="D5" s="297"/>
      <c r="E5" s="383">
        <f>SUM(C5:D5)</f>
        <v>2255000</v>
      </c>
    </row>
    <row r="6" spans="1:7" ht="15" x14ac:dyDescent="0.2">
      <c r="A6" s="366">
        <v>3</v>
      </c>
      <c r="B6" s="372" t="s">
        <v>128</v>
      </c>
      <c r="C6" s="296">
        <v>460000</v>
      </c>
      <c r="D6" s="297"/>
      <c r="E6" s="383">
        <f>SUM(C6:D6)</f>
        <v>460000</v>
      </c>
    </row>
    <row r="7" spans="1:7" ht="15" x14ac:dyDescent="0.2">
      <c r="A7" s="367">
        <v>4</v>
      </c>
      <c r="B7" s="372" t="s">
        <v>233</v>
      </c>
      <c r="C7" s="296">
        <v>108400</v>
      </c>
      <c r="D7" s="297">
        <v>110000</v>
      </c>
      <c r="E7" s="383">
        <f>SUM(C7:D7)</f>
        <v>218400</v>
      </c>
    </row>
    <row r="8" spans="1:7" ht="15" customHeight="1" x14ac:dyDescent="0.25">
      <c r="A8" s="366">
        <v>5</v>
      </c>
      <c r="B8" s="374" t="s">
        <v>278</v>
      </c>
      <c r="C8" s="296">
        <v>200000</v>
      </c>
      <c r="D8" s="297"/>
      <c r="E8" s="383">
        <f t="shared" ref="E8:E33" si="0">SUM(C8:D8)</f>
        <v>200000</v>
      </c>
    </row>
    <row r="9" spans="1:7" ht="15" x14ac:dyDescent="0.25">
      <c r="A9" s="367">
        <v>6</v>
      </c>
      <c r="B9" s="375" t="s">
        <v>288</v>
      </c>
      <c r="C9" s="296">
        <v>91500</v>
      </c>
      <c r="D9" s="297"/>
      <c r="E9" s="383">
        <f>C9</f>
        <v>91500</v>
      </c>
    </row>
    <row r="10" spans="1:7" ht="13.9" customHeight="1" x14ac:dyDescent="0.25">
      <c r="A10" s="366">
        <v>7</v>
      </c>
      <c r="B10" s="374" t="s">
        <v>270</v>
      </c>
      <c r="C10" s="296">
        <v>65000</v>
      </c>
      <c r="D10" s="297">
        <v>25000</v>
      </c>
      <c r="E10" s="383">
        <f t="shared" ref="E10:E11" si="1">SUM(C10:D10)</f>
        <v>90000</v>
      </c>
    </row>
    <row r="11" spans="1:7" ht="15" customHeight="1" x14ac:dyDescent="0.2">
      <c r="A11" s="367">
        <v>8</v>
      </c>
      <c r="B11" s="372" t="s">
        <v>264</v>
      </c>
      <c r="C11" s="296">
        <f>20000+50000</f>
        <v>70000</v>
      </c>
      <c r="D11" s="297">
        <v>15000</v>
      </c>
      <c r="E11" s="383">
        <f t="shared" si="1"/>
        <v>85000</v>
      </c>
    </row>
    <row r="12" spans="1:7" ht="15" customHeight="1" x14ac:dyDescent="0.2">
      <c r="A12" s="366">
        <v>9</v>
      </c>
      <c r="B12" s="376" t="s">
        <v>268</v>
      </c>
      <c r="C12" s="296">
        <v>80000</v>
      </c>
      <c r="D12" s="297"/>
      <c r="E12" s="383">
        <f t="shared" si="0"/>
        <v>80000</v>
      </c>
    </row>
    <row r="13" spans="1:7" s="171" customFormat="1" ht="15" x14ac:dyDescent="0.2">
      <c r="A13" s="367">
        <v>10</v>
      </c>
      <c r="B13" s="372" t="s">
        <v>275</v>
      </c>
      <c r="C13" s="296">
        <v>40000</v>
      </c>
      <c r="D13" s="297"/>
      <c r="E13" s="383">
        <f t="shared" si="0"/>
        <v>40000</v>
      </c>
    </row>
    <row r="14" spans="1:7" s="171" customFormat="1" ht="15" x14ac:dyDescent="0.2">
      <c r="A14" s="366">
        <v>11</v>
      </c>
      <c r="B14" s="372" t="s">
        <v>265</v>
      </c>
      <c r="C14" s="296">
        <v>45000</v>
      </c>
      <c r="D14" s="297"/>
      <c r="E14" s="383">
        <f t="shared" si="0"/>
        <v>45000</v>
      </c>
    </row>
    <row r="15" spans="1:7" ht="15" customHeight="1" x14ac:dyDescent="0.25">
      <c r="A15" s="367">
        <v>12</v>
      </c>
      <c r="B15" s="374" t="s">
        <v>283</v>
      </c>
      <c r="C15" s="296">
        <v>35000</v>
      </c>
      <c r="D15" s="297"/>
      <c r="E15" s="383">
        <f t="shared" si="0"/>
        <v>35000</v>
      </c>
    </row>
    <row r="16" spans="1:7" ht="15" customHeight="1" x14ac:dyDescent="0.25">
      <c r="A16" s="366">
        <v>13</v>
      </c>
      <c r="B16" s="374" t="s">
        <v>277</v>
      </c>
      <c r="C16" s="296">
        <v>16000</v>
      </c>
      <c r="D16" s="297">
        <v>16000</v>
      </c>
      <c r="E16" s="383">
        <f t="shared" ref="E16:E17" si="2">SUM(C16:D16)</f>
        <v>32000</v>
      </c>
    </row>
    <row r="17" spans="1:5" s="171" customFormat="1" ht="15" x14ac:dyDescent="0.2">
      <c r="A17" s="367">
        <v>14</v>
      </c>
      <c r="B17" s="372" t="s">
        <v>31</v>
      </c>
      <c r="C17" s="296">
        <v>30000</v>
      </c>
      <c r="D17" s="297"/>
      <c r="E17" s="383">
        <f t="shared" si="2"/>
        <v>30000</v>
      </c>
    </row>
    <row r="18" spans="1:5" ht="13.5" customHeight="1" x14ac:dyDescent="0.2">
      <c r="A18" s="366">
        <v>15</v>
      </c>
      <c r="B18" s="377" t="s">
        <v>286</v>
      </c>
      <c r="C18" s="296">
        <v>25000</v>
      </c>
      <c r="D18" s="298"/>
      <c r="E18" s="383">
        <f t="shared" si="0"/>
        <v>25000</v>
      </c>
    </row>
    <row r="19" spans="1:5" ht="15" customHeight="1" x14ac:dyDescent="0.2">
      <c r="A19" s="367">
        <v>16</v>
      </c>
      <c r="B19" s="372" t="s">
        <v>289</v>
      </c>
      <c r="C19" s="296">
        <v>25000</v>
      </c>
      <c r="D19" s="297"/>
      <c r="E19" s="373">
        <f t="shared" si="0"/>
        <v>25000</v>
      </c>
    </row>
    <row r="20" spans="1:5" ht="15" customHeight="1" x14ac:dyDescent="0.25">
      <c r="A20" s="366">
        <v>17</v>
      </c>
      <c r="B20" s="378" t="s">
        <v>290</v>
      </c>
      <c r="C20" s="296">
        <v>25000</v>
      </c>
      <c r="D20" s="297"/>
      <c r="E20" s="373">
        <f t="shared" si="0"/>
        <v>25000</v>
      </c>
    </row>
    <row r="21" spans="1:5" ht="15" customHeight="1" x14ac:dyDescent="0.25">
      <c r="A21" s="367">
        <v>18</v>
      </c>
      <c r="B21" s="374" t="s">
        <v>279</v>
      </c>
      <c r="C21" s="296">
        <v>23200</v>
      </c>
      <c r="D21" s="297"/>
      <c r="E21" s="373">
        <f t="shared" si="0"/>
        <v>23200</v>
      </c>
    </row>
    <row r="22" spans="1:5" ht="15" customHeight="1" x14ac:dyDescent="0.2">
      <c r="A22" s="366">
        <v>19</v>
      </c>
      <c r="B22" s="372" t="s">
        <v>273</v>
      </c>
      <c r="C22" s="296">
        <v>10000</v>
      </c>
      <c r="D22" s="297">
        <v>10000</v>
      </c>
      <c r="E22" s="373">
        <f t="shared" ref="E22" si="3">SUM(C22:D22)</f>
        <v>20000</v>
      </c>
    </row>
    <row r="23" spans="1:5" ht="15" x14ac:dyDescent="0.2">
      <c r="A23" s="367">
        <v>20</v>
      </c>
      <c r="B23" s="372" t="s">
        <v>274</v>
      </c>
      <c r="C23" s="296">
        <v>20000</v>
      </c>
      <c r="D23" s="297"/>
      <c r="E23" s="373">
        <f t="shared" si="0"/>
        <v>20000</v>
      </c>
    </row>
    <row r="24" spans="1:5" ht="15" x14ac:dyDescent="0.2">
      <c r="A24" s="366">
        <v>21</v>
      </c>
      <c r="B24" s="379" t="s">
        <v>269</v>
      </c>
      <c r="C24" s="296">
        <v>20000</v>
      </c>
      <c r="D24" s="297"/>
      <c r="E24" s="373">
        <f t="shared" si="0"/>
        <v>20000</v>
      </c>
    </row>
    <row r="25" spans="1:5" ht="15" x14ac:dyDescent="0.25">
      <c r="A25" s="367">
        <v>22</v>
      </c>
      <c r="B25" s="378" t="s">
        <v>272</v>
      </c>
      <c r="C25" s="296">
        <v>20000</v>
      </c>
      <c r="D25" s="297"/>
      <c r="E25" s="373">
        <f t="shared" si="0"/>
        <v>20000</v>
      </c>
    </row>
    <row r="26" spans="1:5" ht="15" x14ac:dyDescent="0.25">
      <c r="A26" s="366">
        <v>23</v>
      </c>
      <c r="B26" s="374" t="s">
        <v>271</v>
      </c>
      <c r="C26" s="296">
        <v>15000</v>
      </c>
      <c r="D26" s="297"/>
      <c r="E26" s="373">
        <f t="shared" si="0"/>
        <v>15000</v>
      </c>
    </row>
    <row r="27" spans="1:5" ht="15" x14ac:dyDescent="0.2">
      <c r="A27" s="367">
        <v>24</v>
      </c>
      <c r="B27" s="372" t="s">
        <v>276</v>
      </c>
      <c r="C27" s="296">
        <v>0</v>
      </c>
      <c r="D27" s="297">
        <v>10000</v>
      </c>
      <c r="E27" s="373">
        <f t="shared" ref="E27:E29" si="4">SUM(C27:D27)</f>
        <v>10000</v>
      </c>
    </row>
    <row r="28" spans="1:5" ht="15" customHeight="1" x14ac:dyDescent="0.2">
      <c r="A28" s="366">
        <v>25</v>
      </c>
      <c r="B28" s="372" t="s">
        <v>16</v>
      </c>
      <c r="C28" s="296">
        <v>10000</v>
      </c>
      <c r="D28" s="297"/>
      <c r="E28" s="373">
        <f t="shared" si="4"/>
        <v>10000</v>
      </c>
    </row>
    <row r="29" spans="1:5" ht="15" customHeight="1" x14ac:dyDescent="0.2">
      <c r="A29" s="367">
        <v>26</v>
      </c>
      <c r="B29" s="372" t="s">
        <v>235</v>
      </c>
      <c r="C29" s="296">
        <v>10000</v>
      </c>
      <c r="D29" s="297"/>
      <c r="E29" s="373">
        <f t="shared" si="4"/>
        <v>10000</v>
      </c>
    </row>
    <row r="30" spans="1:5" ht="15" customHeight="1" x14ac:dyDescent="0.25">
      <c r="A30" s="366">
        <v>27</v>
      </c>
      <c r="B30" s="378" t="s">
        <v>284</v>
      </c>
      <c r="C30" s="296">
        <v>10000</v>
      </c>
      <c r="D30" s="297"/>
      <c r="E30" s="373">
        <f t="shared" si="0"/>
        <v>10000</v>
      </c>
    </row>
    <row r="31" spans="1:5" ht="15" customHeight="1" x14ac:dyDescent="0.25">
      <c r="A31" s="367">
        <v>28</v>
      </c>
      <c r="B31" s="374" t="s">
        <v>266</v>
      </c>
      <c r="C31" s="296">
        <v>8400</v>
      </c>
      <c r="D31" s="297"/>
      <c r="E31" s="373">
        <f t="shared" si="0"/>
        <v>8400</v>
      </c>
    </row>
    <row r="32" spans="1:5" ht="15" customHeight="1" x14ac:dyDescent="0.25">
      <c r="A32" s="366">
        <v>29</v>
      </c>
      <c r="B32" s="375" t="s">
        <v>285</v>
      </c>
      <c r="C32" s="296">
        <v>7000</v>
      </c>
      <c r="D32" s="297"/>
      <c r="E32" s="373">
        <f t="shared" si="0"/>
        <v>7000</v>
      </c>
    </row>
    <row r="33" spans="1:5" ht="15" customHeight="1" x14ac:dyDescent="0.25">
      <c r="A33" s="367">
        <v>30</v>
      </c>
      <c r="B33" s="374" t="s">
        <v>282</v>
      </c>
      <c r="C33" s="296">
        <v>6000</v>
      </c>
      <c r="D33" s="297"/>
      <c r="E33" s="373">
        <f t="shared" si="0"/>
        <v>6000</v>
      </c>
    </row>
    <row r="34" spans="1:5" ht="15" thickBot="1" x14ac:dyDescent="0.25">
      <c r="A34" s="368"/>
      <c r="B34" s="380"/>
      <c r="C34" s="300">
        <f>SUM(C4:C33)</f>
        <v>4349328</v>
      </c>
      <c r="D34" s="300">
        <f>SUM(D4:D31)</f>
        <v>560172</v>
      </c>
      <c r="E34" s="381">
        <f>SUM(E4:E33)</f>
        <v>4909500</v>
      </c>
    </row>
  </sheetData>
  <sortState xmlns:xlrd2="http://schemas.microsoft.com/office/spreadsheetml/2017/richdata2" ref="B5:E31">
    <sortCondition descending="1" ref="E31"/>
  </sortState>
  <mergeCells count="1">
    <mergeCell ref="D1:E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34A6-40F4-410A-B981-4E55FDDDBFC6}">
  <dimension ref="A1:F29"/>
  <sheetViews>
    <sheetView workbookViewId="0">
      <selection activeCell="B13" sqref="B13"/>
    </sheetView>
  </sheetViews>
  <sheetFormatPr defaultColWidth="9.140625" defaultRowHeight="12.75" x14ac:dyDescent="0.2"/>
  <cols>
    <col min="1" max="1" width="4.140625" style="302" customWidth="1"/>
    <col min="2" max="2" width="22.140625" style="302" customWidth="1"/>
    <col min="3" max="3" width="71.140625" style="65" customWidth="1"/>
    <col min="4" max="4" width="18.42578125" style="302" customWidth="1"/>
    <col min="5" max="5" width="17.7109375" style="302" customWidth="1"/>
    <col min="6" max="6" width="14.5703125" style="302" customWidth="1"/>
    <col min="7" max="7" width="31.7109375" style="302" customWidth="1"/>
    <col min="8" max="8" width="9.140625" style="302"/>
    <col min="9" max="9" width="37.5703125" style="302" customWidth="1"/>
    <col min="10" max="16384" width="9.140625" style="302"/>
  </cols>
  <sheetData>
    <row r="1" spans="1:6" x14ac:dyDescent="0.2">
      <c r="A1" s="331" t="s">
        <v>3</v>
      </c>
      <c r="B1" s="333" t="s">
        <v>146</v>
      </c>
      <c r="C1" s="335" t="s">
        <v>111</v>
      </c>
      <c r="D1" s="336" t="s">
        <v>291</v>
      </c>
      <c r="E1" s="337" t="s">
        <v>292</v>
      </c>
      <c r="F1" s="301"/>
    </row>
    <row r="2" spans="1:6" x14ac:dyDescent="0.2">
      <c r="A2" s="332"/>
      <c r="B2" s="334"/>
      <c r="C2" s="335"/>
      <c r="D2" s="336"/>
      <c r="E2" s="338"/>
      <c r="F2" s="301"/>
    </row>
    <row r="3" spans="1:6" x14ac:dyDescent="0.2">
      <c r="A3" s="303" t="s">
        <v>25</v>
      </c>
      <c r="B3" s="304"/>
      <c r="C3" s="305" t="s">
        <v>44</v>
      </c>
      <c r="D3" s="306">
        <f>SUM(D5:D24)</f>
        <v>10075</v>
      </c>
      <c r="E3" s="384">
        <f>SUM(E5:E21)</f>
        <v>993000</v>
      </c>
    </row>
    <row r="4" spans="1:6" x14ac:dyDescent="0.2">
      <c r="A4" s="303"/>
      <c r="B4" s="304"/>
      <c r="C4" s="305"/>
      <c r="D4" s="306"/>
      <c r="E4" s="385"/>
    </row>
    <row r="5" spans="1:6" x14ac:dyDescent="0.2">
      <c r="A5" s="307">
        <v>1</v>
      </c>
      <c r="B5" s="308" t="s">
        <v>132</v>
      </c>
      <c r="C5" s="309" t="s">
        <v>293</v>
      </c>
      <c r="D5" s="310"/>
      <c r="E5" s="386">
        <v>30000</v>
      </c>
    </row>
    <row r="6" spans="1:6" x14ac:dyDescent="0.2">
      <c r="A6" s="307">
        <v>2</v>
      </c>
      <c r="B6" s="308" t="s">
        <v>132</v>
      </c>
      <c r="C6" s="309" t="s">
        <v>294</v>
      </c>
      <c r="D6" s="310">
        <v>820</v>
      </c>
      <c r="E6" s="387">
        <v>70000</v>
      </c>
    </row>
    <row r="7" spans="1:6" x14ac:dyDescent="0.2">
      <c r="A7" s="307">
        <v>3</v>
      </c>
      <c r="B7" s="308" t="s">
        <v>132</v>
      </c>
      <c r="C7" s="309" t="s">
        <v>147</v>
      </c>
      <c r="D7" s="310">
        <v>2110</v>
      </c>
      <c r="E7" s="387">
        <v>75000</v>
      </c>
    </row>
    <row r="8" spans="1:6" x14ac:dyDescent="0.2">
      <c r="A8" s="307">
        <v>4</v>
      </c>
      <c r="B8" s="308" t="s">
        <v>132</v>
      </c>
      <c r="C8" s="311" t="s">
        <v>295</v>
      </c>
      <c r="D8" s="310">
        <v>1515</v>
      </c>
      <c r="E8" s="387">
        <v>55000</v>
      </c>
    </row>
    <row r="9" spans="1:6" x14ac:dyDescent="0.2">
      <c r="A9" s="307">
        <v>5</v>
      </c>
      <c r="B9" s="308" t="s">
        <v>132</v>
      </c>
      <c r="C9" s="311" t="s">
        <v>296</v>
      </c>
      <c r="D9" s="312">
        <v>950</v>
      </c>
      <c r="E9" s="388">
        <v>60000</v>
      </c>
    </row>
    <row r="10" spans="1:6" x14ac:dyDescent="0.2">
      <c r="A10" s="307">
        <v>6</v>
      </c>
      <c r="B10" s="308" t="s">
        <v>134</v>
      </c>
      <c r="C10" s="311" t="s">
        <v>297</v>
      </c>
      <c r="D10" s="312"/>
      <c r="E10" s="388">
        <v>16000</v>
      </c>
    </row>
    <row r="11" spans="1:6" x14ac:dyDescent="0.2">
      <c r="A11" s="307">
        <v>7</v>
      </c>
      <c r="B11" s="308" t="s">
        <v>134</v>
      </c>
      <c r="C11" s="311" t="s">
        <v>298</v>
      </c>
      <c r="D11" s="312"/>
      <c r="E11" s="388">
        <v>25000</v>
      </c>
    </row>
    <row r="12" spans="1:6" x14ac:dyDescent="0.2">
      <c r="A12" s="307">
        <v>8</v>
      </c>
      <c r="B12" s="308" t="s">
        <v>134</v>
      </c>
      <c r="C12" s="311" t="s">
        <v>299</v>
      </c>
      <c r="D12" s="312"/>
      <c r="E12" s="388">
        <v>25000</v>
      </c>
    </row>
    <row r="13" spans="1:6" x14ac:dyDescent="0.2">
      <c r="A13" s="307">
        <v>10</v>
      </c>
      <c r="B13" s="308" t="s">
        <v>134</v>
      </c>
      <c r="C13" s="311" t="s">
        <v>300</v>
      </c>
      <c r="D13" s="312"/>
      <c r="E13" s="388">
        <v>15000</v>
      </c>
    </row>
    <row r="14" spans="1:6" x14ac:dyDescent="0.2">
      <c r="A14" s="307">
        <v>11</v>
      </c>
      <c r="B14" s="308" t="s">
        <v>134</v>
      </c>
      <c r="C14" s="311" t="s">
        <v>301</v>
      </c>
      <c r="D14" s="312">
        <v>210</v>
      </c>
      <c r="E14" s="388">
        <v>20000</v>
      </c>
    </row>
    <row r="15" spans="1:6" x14ac:dyDescent="0.2">
      <c r="A15" s="307">
        <v>12</v>
      </c>
      <c r="B15" s="308" t="s">
        <v>302</v>
      </c>
      <c r="C15" s="311" t="s">
        <v>303</v>
      </c>
      <c r="D15" s="312"/>
      <c r="E15" s="388">
        <v>15000</v>
      </c>
    </row>
    <row r="16" spans="1:6" x14ac:dyDescent="0.2">
      <c r="A16" s="307">
        <v>13</v>
      </c>
      <c r="B16" s="308" t="s">
        <v>304</v>
      </c>
      <c r="C16" s="313" t="s">
        <v>305</v>
      </c>
      <c r="D16" s="312"/>
      <c r="E16" s="388">
        <v>140000</v>
      </c>
    </row>
    <row r="17" spans="1:5" x14ac:dyDescent="0.2">
      <c r="A17" s="307">
        <v>14</v>
      </c>
      <c r="B17" s="308" t="s">
        <v>137</v>
      </c>
      <c r="C17" s="311" t="s">
        <v>306</v>
      </c>
      <c r="D17" s="312">
        <v>520</v>
      </c>
      <c r="E17" s="388">
        <v>37000</v>
      </c>
    </row>
    <row r="18" spans="1:5" x14ac:dyDescent="0.2">
      <c r="A18" s="307">
        <v>16</v>
      </c>
      <c r="B18" s="308" t="s">
        <v>139</v>
      </c>
      <c r="C18" s="311" t="s">
        <v>307</v>
      </c>
      <c r="D18" s="312">
        <v>500</v>
      </c>
      <c r="E18" s="388">
        <v>65000</v>
      </c>
    </row>
    <row r="19" spans="1:5" x14ac:dyDescent="0.2">
      <c r="A19" s="307">
        <v>17</v>
      </c>
      <c r="B19" s="314" t="s">
        <v>143</v>
      </c>
      <c r="C19" s="313" t="s">
        <v>308</v>
      </c>
      <c r="D19" s="310">
        <v>2275</v>
      </c>
      <c r="E19" s="387">
        <v>150000</v>
      </c>
    </row>
    <row r="20" spans="1:5" x14ac:dyDescent="0.2">
      <c r="A20" s="307">
        <v>18</v>
      </c>
      <c r="B20" s="314" t="s">
        <v>143</v>
      </c>
      <c r="C20" s="311" t="s">
        <v>309</v>
      </c>
      <c r="D20" s="310"/>
      <c r="E20" s="387">
        <v>195000</v>
      </c>
    </row>
    <row r="21" spans="1:5" x14ac:dyDescent="0.2">
      <c r="A21" s="315"/>
      <c r="B21" s="308"/>
      <c r="C21" s="311"/>
      <c r="D21" s="312"/>
      <c r="E21" s="386"/>
    </row>
    <row r="22" spans="1:5" x14ac:dyDescent="0.2">
      <c r="A22" s="316" t="s">
        <v>32</v>
      </c>
      <c r="B22" s="317"/>
      <c r="C22" s="305" t="s">
        <v>42</v>
      </c>
      <c r="D22" s="306"/>
      <c r="E22" s="384">
        <f>SUM(E23:E25)</f>
        <v>240000</v>
      </c>
    </row>
    <row r="23" spans="1:5" x14ac:dyDescent="0.2">
      <c r="A23" s="307">
        <v>20</v>
      </c>
      <c r="B23" s="308" t="s">
        <v>134</v>
      </c>
      <c r="C23" s="313" t="s">
        <v>310</v>
      </c>
      <c r="D23" s="312">
        <v>600</v>
      </c>
      <c r="E23" s="388">
        <v>30000</v>
      </c>
    </row>
    <row r="24" spans="1:5" x14ac:dyDescent="0.2">
      <c r="A24" s="307">
        <v>21</v>
      </c>
      <c r="B24" s="308" t="s">
        <v>134</v>
      </c>
      <c r="C24" s="313" t="s">
        <v>311</v>
      </c>
      <c r="D24" s="312">
        <v>575</v>
      </c>
      <c r="E24" s="388">
        <v>30000</v>
      </c>
    </row>
    <row r="25" spans="1:5" ht="38.25" customHeight="1" thickBot="1" x14ac:dyDescent="0.25">
      <c r="A25" s="318">
        <v>22</v>
      </c>
      <c r="B25" s="319" t="s">
        <v>145</v>
      </c>
      <c r="C25" s="320" t="s">
        <v>312</v>
      </c>
      <c r="D25" s="321"/>
      <c r="E25" s="389">
        <v>180000</v>
      </c>
    </row>
    <row r="26" spans="1:5" ht="13.5" thickBot="1" x14ac:dyDescent="0.25">
      <c r="A26" s="318"/>
      <c r="B26" s="322"/>
      <c r="C26" s="323" t="s">
        <v>26</v>
      </c>
      <c r="D26" s="324"/>
      <c r="E26" s="325">
        <f>(E3+E22)</f>
        <v>1233000</v>
      </c>
    </row>
    <row r="29" spans="1:5" x14ac:dyDescent="0.2">
      <c r="E29" s="326"/>
    </row>
  </sheetData>
  <mergeCells count="5">
    <mergeCell ref="A1:A2"/>
    <mergeCell ref="B1:B2"/>
    <mergeCell ref="C1:C2"/>
    <mergeCell ref="D1:D2"/>
    <mergeCell ref="E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86"/>
  <sheetViews>
    <sheetView zoomScaleNormal="100" workbookViewId="0">
      <selection activeCell="E14" sqref="E14"/>
    </sheetView>
  </sheetViews>
  <sheetFormatPr defaultColWidth="9.140625" defaultRowHeight="13.5" customHeight="1" x14ac:dyDescent="0.2"/>
  <cols>
    <col min="1" max="1" width="4.140625" style="91" customWidth="1"/>
    <col min="2" max="2" width="12.85546875" style="105" customWidth="1"/>
    <col min="3" max="3" width="60.85546875" style="91" customWidth="1"/>
    <col min="4" max="4" width="12" style="91" bestFit="1" customWidth="1"/>
    <col min="5" max="12" width="9.7109375" style="91" customWidth="1"/>
    <col min="13" max="16384" width="9.140625" style="91"/>
  </cols>
  <sheetData>
    <row r="1" spans="1:16" ht="13.5" customHeight="1" x14ac:dyDescent="0.2">
      <c r="A1" s="129"/>
      <c r="B1" s="94"/>
      <c r="C1" s="347" t="s">
        <v>212</v>
      </c>
      <c r="D1" s="347"/>
      <c r="E1" s="134"/>
      <c r="F1" s="134"/>
      <c r="G1" s="134"/>
      <c r="H1" s="134"/>
      <c r="I1" s="135" t="s">
        <v>64</v>
      </c>
      <c r="J1" s="136"/>
      <c r="K1" s="137"/>
    </row>
    <row r="2" spans="1:16" ht="13.5" customHeight="1" x14ac:dyDescent="0.2">
      <c r="A2" s="348" t="s">
        <v>3</v>
      </c>
      <c r="B2" s="344" t="s">
        <v>146</v>
      </c>
      <c r="C2" s="351" t="s">
        <v>111</v>
      </c>
      <c r="D2" s="352" t="s">
        <v>19</v>
      </c>
      <c r="E2" s="339"/>
      <c r="F2" s="339"/>
      <c r="G2" s="339"/>
      <c r="H2" s="340"/>
      <c r="I2" s="343" t="s">
        <v>213</v>
      </c>
      <c r="J2" s="136"/>
      <c r="K2" s="137"/>
    </row>
    <row r="3" spans="1:16" ht="13.5" customHeight="1" x14ac:dyDescent="0.2">
      <c r="A3" s="349"/>
      <c r="B3" s="345"/>
      <c r="C3" s="351"/>
      <c r="D3" s="352"/>
      <c r="E3" s="341"/>
      <c r="F3" s="341"/>
      <c r="G3" s="341"/>
      <c r="H3" s="342"/>
      <c r="I3" s="343"/>
      <c r="J3" s="136"/>
      <c r="K3" s="137"/>
    </row>
    <row r="4" spans="1:16" ht="13.5" customHeight="1" x14ac:dyDescent="0.2">
      <c r="A4" s="350"/>
      <c r="B4" s="346"/>
      <c r="C4" s="351"/>
      <c r="D4" s="352"/>
      <c r="E4" s="138">
        <v>2021</v>
      </c>
      <c r="F4" s="139">
        <v>2022</v>
      </c>
      <c r="G4" s="139">
        <v>2023</v>
      </c>
      <c r="H4" s="140" t="s">
        <v>112</v>
      </c>
      <c r="I4" s="343"/>
      <c r="J4" s="141" t="s">
        <v>214</v>
      </c>
      <c r="K4" s="142" t="s">
        <v>207</v>
      </c>
    </row>
    <row r="5" spans="1:16" ht="14.25" customHeight="1" x14ac:dyDescent="0.2">
      <c r="A5" s="95" t="s">
        <v>25</v>
      </c>
      <c r="B5" s="96"/>
      <c r="C5" s="97" t="s">
        <v>44</v>
      </c>
      <c r="D5" s="106">
        <f t="shared" ref="D5:K5" si="0">SUM(D6:D56)</f>
        <v>56.731000000000009</v>
      </c>
      <c r="E5" s="107">
        <f>SUM(E6:E56)</f>
        <v>1172600</v>
      </c>
      <c r="F5" s="107">
        <f t="shared" si="0"/>
        <v>839000</v>
      </c>
      <c r="G5" s="107">
        <f t="shared" si="0"/>
        <v>2425000</v>
      </c>
      <c r="H5" s="107">
        <f t="shared" si="0"/>
        <v>2081000</v>
      </c>
      <c r="I5" s="107">
        <f t="shared" si="0"/>
        <v>6517600</v>
      </c>
      <c r="J5" s="107">
        <f t="shared" si="0"/>
        <v>940418</v>
      </c>
      <c r="K5" s="107">
        <f t="shared" si="0"/>
        <v>1404995</v>
      </c>
      <c r="N5" s="127"/>
    </row>
    <row r="6" spans="1:16" ht="13.5" customHeight="1" x14ac:dyDescent="0.2">
      <c r="A6" s="143">
        <v>1</v>
      </c>
      <c r="B6" s="144" t="s">
        <v>132</v>
      </c>
      <c r="C6" s="98" t="s">
        <v>37</v>
      </c>
      <c r="D6" s="109">
        <v>3.5</v>
      </c>
      <c r="E6" s="110"/>
      <c r="F6" s="110">
        <v>30000</v>
      </c>
      <c r="H6" s="110">
        <v>580000</v>
      </c>
      <c r="I6" s="145">
        <f t="shared" ref="I6:I64" si="1">SUM(E6:H6)</f>
        <v>610000</v>
      </c>
      <c r="J6" s="146"/>
      <c r="K6" s="137"/>
      <c r="N6" s="127"/>
    </row>
    <row r="7" spans="1:16" ht="13.5" customHeight="1" x14ac:dyDescent="0.2">
      <c r="A7" s="143">
        <v>2</v>
      </c>
      <c r="B7" s="144" t="s">
        <v>132</v>
      </c>
      <c r="C7" s="147" t="s">
        <v>159</v>
      </c>
      <c r="D7" s="148">
        <v>1.6439999999999999</v>
      </c>
      <c r="E7" s="149">
        <v>12000</v>
      </c>
      <c r="F7" s="108">
        <v>90000</v>
      </c>
      <c r="G7" s="108"/>
      <c r="H7" s="108"/>
      <c r="I7" s="145">
        <f t="shared" si="1"/>
        <v>102000</v>
      </c>
      <c r="J7" s="146"/>
      <c r="K7" s="150">
        <v>12000</v>
      </c>
    </row>
    <row r="8" spans="1:16" ht="13.5" customHeight="1" x14ac:dyDescent="0.2">
      <c r="A8" s="143">
        <v>3</v>
      </c>
      <c r="B8" s="144" t="s">
        <v>132</v>
      </c>
      <c r="C8" s="147" t="s">
        <v>147</v>
      </c>
      <c r="D8" s="148">
        <v>2.0750000000000002</v>
      </c>
      <c r="E8" s="149">
        <v>3000</v>
      </c>
      <c r="F8" s="108">
        <v>80000</v>
      </c>
      <c r="G8" s="108"/>
      <c r="H8" s="108"/>
      <c r="I8" s="145">
        <f t="shared" si="1"/>
        <v>83000</v>
      </c>
      <c r="J8" s="151"/>
      <c r="K8" s="149">
        <v>3000</v>
      </c>
      <c r="L8" s="127"/>
    </row>
    <row r="9" spans="1:16" ht="13.5" customHeight="1" x14ac:dyDescent="0.2">
      <c r="A9" s="143">
        <v>4</v>
      </c>
      <c r="B9" s="144" t="s">
        <v>132</v>
      </c>
      <c r="C9" s="147" t="s">
        <v>160</v>
      </c>
      <c r="D9" s="148">
        <v>0.82</v>
      </c>
      <c r="E9" s="149">
        <v>33000</v>
      </c>
      <c r="F9" s="108">
        <v>100000</v>
      </c>
      <c r="G9" s="108"/>
      <c r="H9" s="108"/>
      <c r="I9" s="145">
        <f t="shared" si="1"/>
        <v>133000</v>
      </c>
      <c r="J9" s="151"/>
      <c r="K9" s="149">
        <v>33000</v>
      </c>
    </row>
    <row r="10" spans="1:16" ht="13.5" customHeight="1" x14ac:dyDescent="0.2">
      <c r="A10" s="143">
        <v>5</v>
      </c>
      <c r="B10" s="144" t="s">
        <v>132</v>
      </c>
      <c r="C10" s="147" t="s">
        <v>180</v>
      </c>
      <c r="D10" s="148">
        <v>3.33</v>
      </c>
      <c r="E10" s="149">
        <v>28000</v>
      </c>
      <c r="F10" s="108">
        <v>170000</v>
      </c>
      <c r="G10" s="108"/>
      <c r="H10" s="108"/>
      <c r="I10" s="145">
        <f t="shared" si="1"/>
        <v>198000</v>
      </c>
      <c r="J10" s="151"/>
      <c r="K10" s="149">
        <v>28000</v>
      </c>
      <c r="L10" s="127"/>
    </row>
    <row r="11" spans="1:16" ht="13.5" customHeight="1" x14ac:dyDescent="0.2">
      <c r="A11" s="143">
        <v>6</v>
      </c>
      <c r="B11" s="144" t="s">
        <v>132</v>
      </c>
      <c r="C11" s="147" t="s">
        <v>148</v>
      </c>
      <c r="D11" s="148">
        <v>0.1</v>
      </c>
      <c r="E11" s="149">
        <v>4200</v>
      </c>
      <c r="F11" s="108"/>
      <c r="G11" s="108"/>
      <c r="H11" s="108"/>
      <c r="I11" s="145">
        <f t="shared" si="1"/>
        <v>4200</v>
      </c>
      <c r="J11" s="146"/>
      <c r="K11" s="150">
        <v>4200</v>
      </c>
      <c r="L11" s="127"/>
      <c r="P11" s="91" t="s">
        <v>21</v>
      </c>
    </row>
    <row r="12" spans="1:16" ht="25.5" x14ac:dyDescent="0.2">
      <c r="A12" s="143">
        <v>7</v>
      </c>
      <c r="B12" s="144" t="s">
        <v>132</v>
      </c>
      <c r="C12" s="147" t="s">
        <v>171</v>
      </c>
      <c r="D12" s="148">
        <v>1.5</v>
      </c>
      <c r="E12" s="149"/>
      <c r="F12" s="108">
        <v>45000</v>
      </c>
      <c r="G12" s="124"/>
      <c r="H12" s="108"/>
      <c r="I12" s="145">
        <f t="shared" si="1"/>
        <v>45000</v>
      </c>
      <c r="J12" s="136"/>
      <c r="K12" s="137"/>
    </row>
    <row r="13" spans="1:16" ht="13.5" customHeight="1" x14ac:dyDescent="0.2">
      <c r="A13" s="143">
        <v>8</v>
      </c>
      <c r="B13" s="144" t="s">
        <v>132</v>
      </c>
      <c r="C13" s="147" t="s">
        <v>185</v>
      </c>
      <c r="D13" s="152">
        <v>1.2250000000000001</v>
      </c>
      <c r="E13" s="112">
        <v>40000</v>
      </c>
      <c r="F13" s="108"/>
      <c r="G13" s="108"/>
      <c r="H13" s="108"/>
      <c r="I13" s="145">
        <f t="shared" si="1"/>
        <v>40000</v>
      </c>
      <c r="J13" s="153">
        <v>17466</v>
      </c>
      <c r="K13" s="92">
        <v>20000</v>
      </c>
    </row>
    <row r="14" spans="1:16" ht="13.5" customHeight="1" x14ac:dyDescent="0.2">
      <c r="A14" s="143">
        <v>9</v>
      </c>
      <c r="B14" s="144" t="s">
        <v>149</v>
      </c>
      <c r="C14" s="98" t="s">
        <v>150</v>
      </c>
      <c r="D14" s="109">
        <v>0.1</v>
      </c>
      <c r="E14" s="110">
        <v>105000</v>
      </c>
      <c r="F14" s="110"/>
      <c r="G14" s="110"/>
      <c r="H14" s="110"/>
      <c r="I14" s="145">
        <f t="shared" si="1"/>
        <v>105000</v>
      </c>
      <c r="J14" s="153">
        <v>13056</v>
      </c>
      <c r="K14" s="92">
        <v>65000</v>
      </c>
    </row>
    <row r="15" spans="1:16" ht="13.5" customHeight="1" x14ac:dyDescent="0.25">
      <c r="A15" s="143">
        <v>10</v>
      </c>
      <c r="B15" s="144" t="s">
        <v>144</v>
      </c>
      <c r="C15" s="154" t="s">
        <v>215</v>
      </c>
      <c r="D15" s="109">
        <v>1.5</v>
      </c>
      <c r="E15" s="110"/>
      <c r="F15" s="110">
        <v>50000</v>
      </c>
      <c r="G15" s="110"/>
      <c r="H15" s="110"/>
      <c r="I15" s="145">
        <f t="shared" si="1"/>
        <v>50000</v>
      </c>
      <c r="J15" s="136"/>
      <c r="K15" s="137"/>
    </row>
    <row r="16" spans="1:16" ht="13.5" customHeight="1" x14ac:dyDescent="0.25">
      <c r="A16" s="143">
        <v>11</v>
      </c>
      <c r="B16" s="144" t="s">
        <v>144</v>
      </c>
      <c r="C16" s="154" t="s">
        <v>216</v>
      </c>
      <c r="D16" s="109">
        <v>5.9</v>
      </c>
      <c r="E16" s="110"/>
      <c r="F16" s="110"/>
      <c r="G16" s="110"/>
      <c r="H16" s="110">
        <v>430000</v>
      </c>
      <c r="I16" s="145">
        <f t="shared" si="1"/>
        <v>430000</v>
      </c>
      <c r="J16" s="136"/>
      <c r="K16" s="137"/>
    </row>
    <row r="17" spans="1:11" ht="13.5" customHeight="1" x14ac:dyDescent="0.25">
      <c r="A17" s="143">
        <v>12</v>
      </c>
      <c r="B17" s="144" t="s">
        <v>217</v>
      </c>
      <c r="C17" s="154" t="s">
        <v>218</v>
      </c>
      <c r="D17" s="109">
        <v>3</v>
      </c>
      <c r="E17" s="110"/>
      <c r="F17" s="110"/>
      <c r="G17" s="110"/>
      <c r="H17" s="110">
        <v>250000</v>
      </c>
      <c r="I17" s="145">
        <f t="shared" si="1"/>
        <v>250000</v>
      </c>
      <c r="J17" s="136"/>
      <c r="K17" s="137"/>
    </row>
    <row r="18" spans="1:11" ht="13.5" customHeight="1" x14ac:dyDescent="0.2">
      <c r="A18" s="143">
        <v>13</v>
      </c>
      <c r="B18" s="144" t="s">
        <v>134</v>
      </c>
      <c r="C18" s="147" t="s">
        <v>151</v>
      </c>
      <c r="D18" s="109"/>
      <c r="E18" s="110"/>
      <c r="F18" s="110"/>
      <c r="G18" s="110"/>
      <c r="H18" s="110"/>
      <c r="I18" s="145"/>
      <c r="J18" s="153">
        <v>1000</v>
      </c>
      <c r="K18" s="92">
        <v>18000</v>
      </c>
    </row>
    <row r="19" spans="1:11" ht="13.5" customHeight="1" x14ac:dyDescent="0.2">
      <c r="A19" s="143">
        <v>14</v>
      </c>
      <c r="B19" s="144" t="s">
        <v>134</v>
      </c>
      <c r="C19" s="147" t="s">
        <v>65</v>
      </c>
      <c r="D19" s="109"/>
      <c r="E19" s="110"/>
      <c r="F19" s="110"/>
      <c r="G19" s="110"/>
      <c r="H19" s="110"/>
      <c r="I19" s="145"/>
      <c r="J19" s="153">
        <v>457106</v>
      </c>
      <c r="K19" s="92">
        <v>667895</v>
      </c>
    </row>
    <row r="20" spans="1:11" ht="13.5" customHeight="1" x14ac:dyDescent="0.2">
      <c r="A20" s="143">
        <v>15</v>
      </c>
      <c r="B20" s="144" t="s">
        <v>134</v>
      </c>
      <c r="C20" s="147" t="s">
        <v>152</v>
      </c>
      <c r="D20" s="148">
        <v>0.41299999999999998</v>
      </c>
      <c r="E20" s="108"/>
      <c r="F20" s="108"/>
      <c r="G20" s="124"/>
      <c r="H20" s="108">
        <v>66000</v>
      </c>
      <c r="I20" s="145">
        <f t="shared" si="1"/>
        <v>66000</v>
      </c>
      <c r="J20" s="136"/>
      <c r="K20" s="137"/>
    </row>
    <row r="21" spans="1:11" ht="13.5" customHeight="1" x14ac:dyDescent="0.2">
      <c r="A21" s="143">
        <v>16</v>
      </c>
      <c r="B21" s="144" t="s">
        <v>134</v>
      </c>
      <c r="C21" s="147" t="s">
        <v>154</v>
      </c>
      <c r="D21" s="148">
        <v>0.8</v>
      </c>
      <c r="E21" s="164"/>
      <c r="F21" s="149">
        <v>0</v>
      </c>
      <c r="G21" s="250">
        <v>100000</v>
      </c>
      <c r="H21" s="155"/>
      <c r="I21" s="145">
        <f t="shared" si="1"/>
        <v>100000</v>
      </c>
      <c r="J21" s="136"/>
      <c r="K21" s="137"/>
    </row>
    <row r="22" spans="1:11" ht="13.5" customHeight="1" x14ac:dyDescent="0.2">
      <c r="A22" s="143">
        <v>17</v>
      </c>
      <c r="B22" s="144" t="s">
        <v>134</v>
      </c>
      <c r="C22" s="98" t="s">
        <v>158</v>
      </c>
      <c r="D22" s="109">
        <v>0.35</v>
      </c>
      <c r="E22" s="110"/>
      <c r="F22" s="111"/>
      <c r="G22" s="124"/>
      <c r="H22" s="110">
        <v>130000</v>
      </c>
      <c r="I22" s="145">
        <f t="shared" si="1"/>
        <v>130000</v>
      </c>
      <c r="J22" s="136"/>
      <c r="K22" s="137"/>
    </row>
    <row r="23" spans="1:11" ht="13.5" customHeight="1" x14ac:dyDescent="0.2">
      <c r="A23" s="143">
        <v>18</v>
      </c>
      <c r="B23" s="144" t="s">
        <v>134</v>
      </c>
      <c r="C23" s="98" t="s">
        <v>168</v>
      </c>
      <c r="D23" s="109">
        <v>6.5</v>
      </c>
      <c r="E23" s="111">
        <v>20000</v>
      </c>
      <c r="F23" s="124">
        <v>100000</v>
      </c>
      <c r="G23" s="156">
        <v>860000</v>
      </c>
      <c r="H23" s="110"/>
      <c r="I23" s="145">
        <f t="shared" si="1"/>
        <v>980000</v>
      </c>
      <c r="J23" s="136"/>
      <c r="K23" s="137"/>
    </row>
    <row r="24" spans="1:11" ht="13.5" customHeight="1" x14ac:dyDescent="0.2">
      <c r="A24" s="143">
        <v>19</v>
      </c>
      <c r="B24" s="144" t="s">
        <v>134</v>
      </c>
      <c r="C24" s="147" t="s">
        <v>157</v>
      </c>
      <c r="D24" s="152">
        <v>0.16</v>
      </c>
      <c r="E24" s="251">
        <v>0</v>
      </c>
      <c r="F24" s="108"/>
      <c r="G24" s="124"/>
      <c r="H24" s="157"/>
      <c r="I24" s="145">
        <f t="shared" si="1"/>
        <v>0</v>
      </c>
      <c r="J24" s="136"/>
      <c r="K24" s="137"/>
    </row>
    <row r="25" spans="1:11" ht="13.5" customHeight="1" x14ac:dyDescent="0.25">
      <c r="A25" s="143">
        <v>20</v>
      </c>
      <c r="B25" s="144" t="s">
        <v>134</v>
      </c>
      <c r="C25" s="158" t="s">
        <v>219</v>
      </c>
      <c r="D25" s="152">
        <v>0.27</v>
      </c>
      <c r="E25" s="123">
        <v>20000</v>
      </c>
      <c r="F25" s="108"/>
      <c r="G25" s="124"/>
      <c r="H25" s="157"/>
      <c r="I25" s="145">
        <f t="shared" si="1"/>
        <v>20000</v>
      </c>
      <c r="J25" s="136"/>
      <c r="K25" s="137"/>
    </row>
    <row r="26" spans="1:11" ht="13.5" customHeight="1" x14ac:dyDescent="0.2">
      <c r="A26" s="143">
        <v>21</v>
      </c>
      <c r="B26" s="144" t="s">
        <v>134</v>
      </c>
      <c r="C26" s="98" t="s">
        <v>220</v>
      </c>
      <c r="D26" s="109">
        <v>1</v>
      </c>
      <c r="E26" s="110"/>
      <c r="F26" s="110">
        <v>30000</v>
      </c>
      <c r="G26" s="156">
        <v>420000</v>
      </c>
      <c r="H26" s="159"/>
      <c r="I26" s="145">
        <f t="shared" si="1"/>
        <v>450000</v>
      </c>
      <c r="J26" s="126"/>
      <c r="K26" s="137"/>
    </row>
    <row r="27" spans="1:11" ht="25.5" x14ac:dyDescent="0.2">
      <c r="A27" s="143">
        <v>22</v>
      </c>
      <c r="B27" s="144" t="s">
        <v>134</v>
      </c>
      <c r="C27" s="147" t="s">
        <v>155</v>
      </c>
      <c r="D27" s="109"/>
      <c r="E27" s="110"/>
      <c r="F27" s="110"/>
      <c r="G27" s="156"/>
      <c r="H27" s="159"/>
      <c r="I27" s="145"/>
      <c r="J27" s="124">
        <v>70845</v>
      </c>
      <c r="K27" s="92">
        <v>19000</v>
      </c>
    </row>
    <row r="28" spans="1:11" ht="13.5" customHeight="1" x14ac:dyDescent="0.2">
      <c r="A28" s="143">
        <v>23</v>
      </c>
      <c r="B28" s="144" t="s">
        <v>134</v>
      </c>
      <c r="C28" s="147" t="s">
        <v>186</v>
      </c>
      <c r="D28" s="109"/>
      <c r="E28" s="110"/>
      <c r="F28" s="110"/>
      <c r="G28" s="156"/>
      <c r="H28" s="159"/>
      <c r="I28" s="145"/>
      <c r="J28" s="124">
        <v>18992</v>
      </c>
      <c r="K28" s="92">
        <v>20000</v>
      </c>
    </row>
    <row r="29" spans="1:11" ht="13.5" customHeight="1" x14ac:dyDescent="0.2">
      <c r="A29" s="143">
        <v>24</v>
      </c>
      <c r="B29" s="144" t="s">
        <v>134</v>
      </c>
      <c r="C29" s="160" t="s">
        <v>221</v>
      </c>
      <c r="D29" s="109">
        <v>0.4</v>
      </c>
      <c r="E29" s="110">
        <v>4000</v>
      </c>
      <c r="F29" s="110"/>
      <c r="G29" s="156"/>
      <c r="H29" s="159"/>
      <c r="I29" s="145">
        <f t="shared" si="1"/>
        <v>4000</v>
      </c>
      <c r="J29" s="124">
        <v>11000</v>
      </c>
      <c r="K29" s="92">
        <v>11000</v>
      </c>
    </row>
    <row r="30" spans="1:11" ht="13.5" customHeight="1" x14ac:dyDescent="0.2">
      <c r="A30" s="143">
        <v>25</v>
      </c>
      <c r="B30" s="144" t="s">
        <v>134</v>
      </c>
      <c r="C30" s="147" t="s">
        <v>153</v>
      </c>
      <c r="D30" s="109"/>
      <c r="E30" s="110"/>
      <c r="F30" s="110"/>
      <c r="G30" s="156"/>
      <c r="H30" s="159"/>
      <c r="I30" s="145"/>
      <c r="J30" s="92">
        <v>77597</v>
      </c>
      <c r="K30" s="92">
        <v>75000</v>
      </c>
    </row>
    <row r="31" spans="1:11" ht="13.5" customHeight="1" x14ac:dyDescent="0.2">
      <c r="A31" s="143">
        <v>26</v>
      </c>
      <c r="B31" s="144" t="s">
        <v>134</v>
      </c>
      <c r="C31" s="147" t="s">
        <v>187</v>
      </c>
      <c r="D31" s="148"/>
      <c r="E31" s="123">
        <v>0</v>
      </c>
      <c r="F31" s="123">
        <v>23000</v>
      </c>
      <c r="G31" s="108"/>
      <c r="H31" s="108"/>
      <c r="I31" s="145">
        <f t="shared" si="1"/>
        <v>23000</v>
      </c>
      <c r="J31" s="153">
        <v>15648</v>
      </c>
      <c r="K31" s="92">
        <v>23000</v>
      </c>
    </row>
    <row r="32" spans="1:11" ht="13.5" customHeight="1" x14ac:dyDescent="0.2">
      <c r="A32" s="143">
        <v>27</v>
      </c>
      <c r="B32" s="144" t="s">
        <v>134</v>
      </c>
      <c r="C32" s="147" t="s">
        <v>222</v>
      </c>
      <c r="D32" s="148">
        <v>0.1</v>
      </c>
      <c r="E32" s="112">
        <v>0</v>
      </c>
      <c r="F32" s="112">
        <v>6000</v>
      </c>
      <c r="G32" s="108"/>
      <c r="H32" s="108"/>
      <c r="I32" s="145">
        <f t="shared" si="1"/>
        <v>6000</v>
      </c>
      <c r="J32" s="136"/>
      <c r="K32" s="137"/>
    </row>
    <row r="33" spans="1:11" ht="15.75" customHeight="1" x14ac:dyDescent="0.2">
      <c r="A33" s="143">
        <v>28</v>
      </c>
      <c r="B33" s="144" t="s">
        <v>134</v>
      </c>
      <c r="C33" s="220" t="s">
        <v>223</v>
      </c>
      <c r="D33" s="148"/>
      <c r="E33" s="123">
        <v>2000</v>
      </c>
      <c r="F33" s="108"/>
      <c r="G33" s="108"/>
      <c r="H33" s="108"/>
      <c r="I33" s="145">
        <f t="shared" si="1"/>
        <v>2000</v>
      </c>
      <c r="J33" s="136"/>
      <c r="K33" s="137"/>
    </row>
    <row r="34" spans="1:11" ht="12.75" x14ac:dyDescent="0.2">
      <c r="A34" s="143">
        <v>29</v>
      </c>
      <c r="B34" s="144" t="s">
        <v>134</v>
      </c>
      <c r="C34" s="147" t="s">
        <v>188</v>
      </c>
      <c r="D34" s="148">
        <v>0.73</v>
      </c>
      <c r="E34" s="108">
        <v>100000</v>
      </c>
      <c r="F34" s="123"/>
      <c r="G34" s="108"/>
      <c r="H34" s="108">
        <v>375000</v>
      </c>
      <c r="I34" s="145">
        <f t="shared" si="1"/>
        <v>475000</v>
      </c>
      <c r="J34" s="153">
        <v>97277</v>
      </c>
      <c r="K34" s="108">
        <v>100000</v>
      </c>
    </row>
    <row r="35" spans="1:11" ht="25.5" x14ac:dyDescent="0.2">
      <c r="A35" s="143">
        <v>30</v>
      </c>
      <c r="B35" s="144" t="s">
        <v>134</v>
      </c>
      <c r="C35" s="161" t="s">
        <v>224</v>
      </c>
      <c r="D35" s="162">
        <v>0.02</v>
      </c>
      <c r="E35" s="113"/>
      <c r="F35" s="114"/>
      <c r="G35" s="113">
        <v>56000</v>
      </c>
      <c r="H35" s="113"/>
      <c r="I35" s="145">
        <f t="shared" si="1"/>
        <v>56000</v>
      </c>
      <c r="J35" s="136"/>
      <c r="K35" s="113">
        <v>56000</v>
      </c>
    </row>
    <row r="36" spans="1:11" ht="13.5" customHeight="1" x14ac:dyDescent="0.2">
      <c r="A36" s="143">
        <v>32</v>
      </c>
      <c r="B36" s="144" t="s">
        <v>134</v>
      </c>
      <c r="C36" s="147" t="s">
        <v>183</v>
      </c>
      <c r="D36" s="152"/>
      <c r="E36" s="252">
        <v>15000</v>
      </c>
      <c r="F36" s="108"/>
      <c r="G36" s="108">
        <v>100000</v>
      </c>
      <c r="H36" s="108"/>
      <c r="I36" s="145">
        <f t="shared" si="1"/>
        <v>115000</v>
      </c>
      <c r="J36" s="136"/>
      <c r="K36" s="92">
        <v>10000</v>
      </c>
    </row>
    <row r="37" spans="1:11" ht="13.5" customHeight="1" x14ac:dyDescent="0.2">
      <c r="A37" s="143">
        <v>33</v>
      </c>
      <c r="B37" s="144" t="s">
        <v>134</v>
      </c>
      <c r="C37" s="147" t="s">
        <v>156</v>
      </c>
      <c r="D37" s="152">
        <v>0.22</v>
      </c>
      <c r="E37" s="108">
        <v>0</v>
      </c>
      <c r="F37" s="108"/>
      <c r="G37" s="108"/>
      <c r="H37" s="108"/>
      <c r="I37" s="145">
        <f t="shared" si="1"/>
        <v>0</v>
      </c>
      <c r="J37" s="136"/>
      <c r="K37" s="137">
        <v>5000</v>
      </c>
    </row>
    <row r="38" spans="1:11" ht="13.5" customHeight="1" x14ac:dyDescent="0.2">
      <c r="A38" s="143">
        <v>34</v>
      </c>
      <c r="B38" s="144" t="s">
        <v>142</v>
      </c>
      <c r="C38" s="98" t="s">
        <v>167</v>
      </c>
      <c r="D38" s="109">
        <v>3</v>
      </c>
      <c r="E38" s="110"/>
      <c r="F38" s="111">
        <v>15000</v>
      </c>
      <c r="G38" s="110">
        <v>210000</v>
      </c>
      <c r="H38" s="110">
        <v>225000</v>
      </c>
      <c r="I38" s="145">
        <f t="shared" si="1"/>
        <v>450000</v>
      </c>
      <c r="J38" s="136"/>
      <c r="K38" s="137"/>
    </row>
    <row r="39" spans="1:11" ht="13.5" customHeight="1" x14ac:dyDescent="0.2">
      <c r="A39" s="143">
        <v>35</v>
      </c>
      <c r="B39" s="144" t="s">
        <v>133</v>
      </c>
      <c r="C39" s="147" t="s">
        <v>161</v>
      </c>
      <c r="D39" s="148">
        <v>0.35</v>
      </c>
      <c r="E39" s="163"/>
      <c r="F39" s="108"/>
      <c r="G39" s="124"/>
      <c r="H39" s="112">
        <v>25000</v>
      </c>
      <c r="I39" s="145">
        <f t="shared" si="1"/>
        <v>25000</v>
      </c>
      <c r="J39" s="136"/>
      <c r="K39" s="137"/>
    </row>
    <row r="40" spans="1:11" ht="13.5" customHeight="1" x14ac:dyDescent="0.2">
      <c r="A40" s="143">
        <v>36</v>
      </c>
      <c r="B40" s="144" t="s">
        <v>136</v>
      </c>
      <c r="C40" s="147" t="s">
        <v>181</v>
      </c>
      <c r="D40" s="152">
        <v>0.1</v>
      </c>
      <c r="E40" s="108">
        <v>17000</v>
      </c>
      <c r="F40" s="108"/>
      <c r="G40" s="108"/>
      <c r="H40" s="108"/>
      <c r="I40" s="145">
        <f t="shared" si="1"/>
        <v>17000</v>
      </c>
      <c r="J40" s="136"/>
      <c r="K40" s="108">
        <v>17000</v>
      </c>
    </row>
    <row r="41" spans="1:11" ht="13.5" customHeight="1" x14ac:dyDescent="0.2">
      <c r="A41" s="143">
        <v>37</v>
      </c>
      <c r="B41" s="144" t="s">
        <v>135</v>
      </c>
      <c r="C41" s="147" t="s">
        <v>162</v>
      </c>
      <c r="D41" s="152">
        <v>1</v>
      </c>
      <c r="E41" s="149"/>
      <c r="F41" s="108">
        <v>0</v>
      </c>
      <c r="G41" s="108">
        <v>37000</v>
      </c>
      <c r="H41" s="108"/>
      <c r="I41" s="145">
        <f t="shared" si="1"/>
        <v>37000</v>
      </c>
      <c r="J41" s="136"/>
      <c r="K41" s="137"/>
    </row>
    <row r="42" spans="1:11" s="171" customFormat="1" ht="13.5" customHeight="1" x14ac:dyDescent="0.2">
      <c r="A42" s="143">
        <v>38</v>
      </c>
      <c r="B42" s="165" t="s">
        <v>137</v>
      </c>
      <c r="C42" s="166" t="s">
        <v>165</v>
      </c>
      <c r="D42" s="167">
        <v>0.1</v>
      </c>
      <c r="E42" s="108">
        <v>20000</v>
      </c>
      <c r="F42" s="168"/>
      <c r="G42" s="164"/>
      <c r="H42" s="164"/>
      <c r="I42" s="145">
        <f t="shared" si="1"/>
        <v>20000</v>
      </c>
      <c r="J42" s="169"/>
      <c r="K42" s="170"/>
    </row>
    <row r="43" spans="1:11" ht="13.5" customHeight="1" x14ac:dyDescent="0.2">
      <c r="A43" s="143">
        <v>39</v>
      </c>
      <c r="B43" s="144" t="s">
        <v>137</v>
      </c>
      <c r="C43" s="147" t="s">
        <v>164</v>
      </c>
      <c r="D43" s="152">
        <v>0.45</v>
      </c>
      <c r="E43" s="108">
        <v>60000</v>
      </c>
      <c r="F43" s="123"/>
      <c r="G43" s="108"/>
      <c r="H43" s="108"/>
      <c r="I43" s="145">
        <f t="shared" si="1"/>
        <v>60000</v>
      </c>
      <c r="J43" s="136"/>
      <c r="K43" s="137"/>
    </row>
    <row r="44" spans="1:11" ht="13.5" customHeight="1" x14ac:dyDescent="0.2">
      <c r="A44" s="143">
        <v>40</v>
      </c>
      <c r="B44" s="144" t="s">
        <v>137</v>
      </c>
      <c r="C44" s="147" t="s">
        <v>163</v>
      </c>
      <c r="D44" s="152">
        <v>1.47</v>
      </c>
      <c r="E44" s="108"/>
      <c r="F44" s="108"/>
      <c r="G44" s="108">
        <v>334000</v>
      </c>
      <c r="H44" s="108"/>
      <c r="I44" s="145">
        <f t="shared" si="1"/>
        <v>334000</v>
      </c>
      <c r="J44" s="136"/>
      <c r="K44" s="137"/>
    </row>
    <row r="45" spans="1:11" ht="13.5" customHeight="1" x14ac:dyDescent="0.2">
      <c r="A45" s="143">
        <v>41</v>
      </c>
      <c r="B45" s="144" t="s">
        <v>138</v>
      </c>
      <c r="C45" s="125" t="s">
        <v>169</v>
      </c>
      <c r="D45" s="152"/>
      <c r="E45" s="108"/>
      <c r="F45" s="108"/>
      <c r="G45" s="108"/>
      <c r="H45" s="108"/>
      <c r="I45" s="145"/>
      <c r="J45" s="153">
        <v>55712</v>
      </c>
      <c r="K45" s="92">
        <v>30000</v>
      </c>
    </row>
    <row r="46" spans="1:11" ht="13.5" customHeight="1" x14ac:dyDescent="0.2">
      <c r="A46" s="143">
        <v>42</v>
      </c>
      <c r="B46" s="144" t="s">
        <v>138</v>
      </c>
      <c r="C46" s="125" t="s">
        <v>225</v>
      </c>
      <c r="D46" s="152">
        <v>0.95</v>
      </c>
      <c r="E46" s="108">
        <v>40000</v>
      </c>
      <c r="F46" s="108"/>
      <c r="G46" s="108"/>
      <c r="H46" s="108"/>
      <c r="I46" s="145">
        <f t="shared" si="1"/>
        <v>40000</v>
      </c>
      <c r="J46" s="153"/>
      <c r="K46" s="92"/>
    </row>
    <row r="47" spans="1:11" ht="13.5" customHeight="1" x14ac:dyDescent="0.2">
      <c r="A47" s="143">
        <v>43</v>
      </c>
      <c r="B47" s="144" t="s">
        <v>139</v>
      </c>
      <c r="C47" s="147" t="s">
        <v>172</v>
      </c>
      <c r="D47" s="152">
        <v>0.3</v>
      </c>
      <c r="E47" s="108"/>
      <c r="F47" s="108"/>
      <c r="G47" s="108"/>
      <c r="H47" s="108"/>
      <c r="I47" s="145">
        <f t="shared" si="1"/>
        <v>0</v>
      </c>
      <c r="J47" s="108">
        <v>23000</v>
      </c>
      <c r="K47" s="108"/>
    </row>
    <row r="48" spans="1:11" ht="13.5" customHeight="1" x14ac:dyDescent="0.2">
      <c r="A48" s="143">
        <v>44</v>
      </c>
      <c r="B48" s="144" t="s">
        <v>139</v>
      </c>
      <c r="C48" s="172" t="s">
        <v>226</v>
      </c>
      <c r="D48" s="152"/>
      <c r="E48" s="108">
        <v>43000</v>
      </c>
      <c r="F48" s="108"/>
      <c r="G48" s="108"/>
      <c r="H48" s="108"/>
      <c r="I48" s="145">
        <f t="shared" si="1"/>
        <v>43000</v>
      </c>
      <c r="J48" s="136"/>
      <c r="K48" s="137"/>
    </row>
    <row r="49" spans="1:11" ht="13.5" customHeight="1" x14ac:dyDescent="0.2">
      <c r="A49" s="143">
        <v>45</v>
      </c>
      <c r="B49" s="144" t="s">
        <v>140</v>
      </c>
      <c r="C49" s="147" t="s">
        <v>170</v>
      </c>
      <c r="D49" s="152">
        <v>0.08</v>
      </c>
      <c r="E49" s="112">
        <v>0</v>
      </c>
      <c r="F49" s="108"/>
      <c r="G49" s="108">
        <v>28000</v>
      </c>
      <c r="H49" s="108"/>
      <c r="I49" s="145">
        <f t="shared" si="1"/>
        <v>28000</v>
      </c>
      <c r="J49" s="136"/>
      <c r="K49" s="137"/>
    </row>
    <row r="50" spans="1:11" ht="13.5" customHeight="1" x14ac:dyDescent="0.2">
      <c r="A50" s="143">
        <v>46</v>
      </c>
      <c r="B50" s="144" t="s">
        <v>140</v>
      </c>
      <c r="C50" s="147" t="s">
        <v>184</v>
      </c>
      <c r="D50" s="148">
        <v>0.1</v>
      </c>
      <c r="E50" s="108"/>
      <c r="F50" s="149">
        <v>0</v>
      </c>
      <c r="G50" s="149"/>
      <c r="H50" s="149"/>
      <c r="I50" s="145">
        <f t="shared" si="1"/>
        <v>0</v>
      </c>
      <c r="J50" s="136"/>
      <c r="K50" s="137"/>
    </row>
    <row r="51" spans="1:11" ht="13.5" customHeight="1" x14ac:dyDescent="0.2">
      <c r="A51" s="143">
        <v>47</v>
      </c>
      <c r="B51" s="144" t="s">
        <v>140</v>
      </c>
      <c r="C51" s="147" t="s">
        <v>227</v>
      </c>
      <c r="D51" s="148">
        <v>0.35</v>
      </c>
      <c r="E51" s="108">
        <v>30000</v>
      </c>
      <c r="F51" s="149"/>
      <c r="G51" s="149"/>
      <c r="H51" s="149"/>
      <c r="I51" s="145">
        <f t="shared" si="1"/>
        <v>30000</v>
      </c>
      <c r="J51" s="136"/>
      <c r="K51" s="137"/>
    </row>
    <row r="52" spans="1:11" ht="13.5" customHeight="1" x14ac:dyDescent="0.2">
      <c r="A52" s="143">
        <v>48</v>
      </c>
      <c r="B52" s="221" t="s">
        <v>143</v>
      </c>
      <c r="C52" s="147" t="s">
        <v>166</v>
      </c>
      <c r="D52" s="148">
        <v>2.274</v>
      </c>
      <c r="E52" s="164">
        <v>136400</v>
      </c>
      <c r="F52" s="123"/>
      <c r="G52" s="108"/>
      <c r="H52" s="108"/>
      <c r="I52" s="145">
        <f t="shared" si="1"/>
        <v>136400</v>
      </c>
      <c r="J52" s="136"/>
      <c r="K52" s="92">
        <v>30000</v>
      </c>
    </row>
    <row r="53" spans="1:11" ht="13.5" customHeight="1" x14ac:dyDescent="0.2">
      <c r="A53" s="143">
        <v>49</v>
      </c>
      <c r="B53" s="144" t="s">
        <v>141</v>
      </c>
      <c r="C53" s="147" t="s">
        <v>173</v>
      </c>
      <c r="D53" s="152">
        <v>1.68</v>
      </c>
      <c r="E53" s="108">
        <v>60000</v>
      </c>
      <c r="F53" s="108"/>
      <c r="G53" s="173"/>
      <c r="H53" s="108"/>
      <c r="I53" s="145">
        <f t="shared" si="1"/>
        <v>60000</v>
      </c>
      <c r="J53" s="136"/>
      <c r="K53" s="92">
        <v>40000</v>
      </c>
    </row>
    <row r="54" spans="1:11" ht="13.5" customHeight="1" x14ac:dyDescent="0.2">
      <c r="A54" s="143">
        <v>50</v>
      </c>
      <c r="B54" s="144" t="s">
        <v>141</v>
      </c>
      <c r="C54" s="147" t="s">
        <v>174</v>
      </c>
      <c r="D54" s="152">
        <v>4.78</v>
      </c>
      <c r="E54" s="108">
        <v>150000</v>
      </c>
      <c r="F54" s="173"/>
      <c r="H54" s="108"/>
      <c r="I54" s="145">
        <f t="shared" si="1"/>
        <v>150000</v>
      </c>
      <c r="J54" s="153">
        <v>8280</v>
      </c>
      <c r="K54" s="92">
        <v>50000</v>
      </c>
    </row>
    <row r="55" spans="1:11" ht="13.5" customHeight="1" x14ac:dyDescent="0.2">
      <c r="A55" s="143">
        <v>51</v>
      </c>
      <c r="B55" s="144" t="s">
        <v>141</v>
      </c>
      <c r="C55" s="160" t="s">
        <v>199</v>
      </c>
      <c r="D55" s="152"/>
      <c r="E55" s="164"/>
      <c r="F55" s="173"/>
      <c r="H55" s="108"/>
      <c r="I55" s="145"/>
      <c r="J55" s="153">
        <v>19414</v>
      </c>
      <c r="K55" s="92">
        <v>15000</v>
      </c>
    </row>
    <row r="56" spans="1:11" ht="13.5" customHeight="1" x14ac:dyDescent="0.2">
      <c r="A56" s="143">
        <v>52</v>
      </c>
      <c r="B56" s="144" t="s">
        <v>141</v>
      </c>
      <c r="C56" s="147" t="s">
        <v>175</v>
      </c>
      <c r="D56" s="152">
        <v>4.09</v>
      </c>
      <c r="E56" s="108">
        <v>230000</v>
      </c>
      <c r="F56" s="164">
        <v>100000</v>
      </c>
      <c r="G56" s="164">
        <v>280000</v>
      </c>
      <c r="H56" s="108"/>
      <c r="I56" s="145">
        <f t="shared" si="1"/>
        <v>610000</v>
      </c>
      <c r="J56" s="153">
        <v>54025</v>
      </c>
      <c r="K56" s="92">
        <v>52900</v>
      </c>
    </row>
    <row r="57" spans="1:11" ht="13.5" customHeight="1" x14ac:dyDescent="0.2">
      <c r="A57" s="99" t="s">
        <v>32</v>
      </c>
      <c r="B57" s="100"/>
      <c r="C57" s="101" t="s">
        <v>42</v>
      </c>
      <c r="D57" s="115">
        <f>SUM(D58:D61)</f>
        <v>1.3</v>
      </c>
      <c r="E57" s="116">
        <f>SUM(E58:E63)</f>
        <v>233000</v>
      </c>
      <c r="F57" s="116">
        <f>SUM(F58:F63)</f>
        <v>180000</v>
      </c>
      <c r="G57" s="116">
        <f>SUM(G58:G63)</f>
        <v>180000</v>
      </c>
      <c r="H57" s="116">
        <f>SUM(H58:H63)</f>
        <v>180000</v>
      </c>
      <c r="I57" s="145">
        <f t="shared" si="1"/>
        <v>773000</v>
      </c>
      <c r="J57" s="137"/>
      <c r="K57" s="137"/>
    </row>
    <row r="58" spans="1:11" ht="13.5" customHeight="1" x14ac:dyDescent="0.2">
      <c r="A58" s="174">
        <v>1</v>
      </c>
      <c r="B58" s="175" t="s">
        <v>132</v>
      </c>
      <c r="C58" s="147" t="s">
        <v>176</v>
      </c>
      <c r="D58" s="148">
        <v>0.6</v>
      </c>
      <c r="E58" s="149">
        <v>6000</v>
      </c>
      <c r="F58" s="108"/>
      <c r="G58" s="108"/>
      <c r="H58" s="117"/>
      <c r="I58" s="145">
        <f t="shared" si="1"/>
        <v>6000</v>
      </c>
      <c r="J58" s="137"/>
      <c r="K58" s="137"/>
    </row>
    <row r="59" spans="1:11" ht="13.5" customHeight="1" x14ac:dyDescent="0.2">
      <c r="A59" s="174">
        <v>2</v>
      </c>
      <c r="B59" s="175" t="s">
        <v>134</v>
      </c>
      <c r="C59" s="147" t="s">
        <v>177</v>
      </c>
      <c r="D59" s="152">
        <v>0.13</v>
      </c>
      <c r="E59" s="149">
        <v>6000</v>
      </c>
      <c r="F59" s="108"/>
      <c r="G59" s="108"/>
      <c r="H59" s="117"/>
      <c r="I59" s="145">
        <f t="shared" si="1"/>
        <v>6000</v>
      </c>
      <c r="J59" s="137"/>
      <c r="K59" s="137"/>
    </row>
    <row r="60" spans="1:11" ht="13.5" customHeight="1" x14ac:dyDescent="0.2">
      <c r="A60" s="174">
        <v>3</v>
      </c>
      <c r="B60" s="175" t="s">
        <v>134</v>
      </c>
      <c r="C60" s="147" t="s">
        <v>182</v>
      </c>
      <c r="D60" s="152">
        <v>0.03</v>
      </c>
      <c r="E60" s="112">
        <v>4500</v>
      </c>
      <c r="F60" s="108"/>
      <c r="G60" s="108"/>
      <c r="H60" s="117"/>
      <c r="I60" s="145">
        <f t="shared" si="1"/>
        <v>4500</v>
      </c>
      <c r="J60" s="137"/>
      <c r="K60" s="137"/>
    </row>
    <row r="61" spans="1:11" ht="13.5" customHeight="1" x14ac:dyDescent="0.2">
      <c r="A61" s="174">
        <v>4</v>
      </c>
      <c r="B61" s="175" t="s">
        <v>135</v>
      </c>
      <c r="C61" s="147" t="s">
        <v>178</v>
      </c>
      <c r="D61" s="152">
        <v>0.54</v>
      </c>
      <c r="E61" s="149">
        <v>6500</v>
      </c>
      <c r="F61" s="108"/>
      <c r="G61" s="108"/>
      <c r="H61" s="108"/>
      <c r="I61" s="145">
        <f t="shared" si="1"/>
        <v>6500</v>
      </c>
      <c r="J61" s="137"/>
      <c r="K61" s="137"/>
    </row>
    <row r="62" spans="1:11" ht="13.5" customHeight="1" x14ac:dyDescent="0.2">
      <c r="A62" s="174">
        <v>5</v>
      </c>
      <c r="B62" s="175" t="s">
        <v>145</v>
      </c>
      <c r="C62" s="147" t="s">
        <v>196</v>
      </c>
      <c r="D62" s="148"/>
      <c r="E62" s="149">
        <v>30000</v>
      </c>
      <c r="F62" s="108"/>
      <c r="G62" s="108"/>
      <c r="H62" s="117"/>
      <c r="I62" s="145">
        <f t="shared" si="1"/>
        <v>30000</v>
      </c>
      <c r="J62" s="137"/>
      <c r="K62" s="137"/>
    </row>
    <row r="63" spans="1:11" ht="13.5" customHeight="1" thickBot="1" x14ac:dyDescent="0.25">
      <c r="A63" s="174">
        <v>6</v>
      </c>
      <c r="B63" s="176" t="s">
        <v>145</v>
      </c>
      <c r="C63" s="222" t="s">
        <v>179</v>
      </c>
      <c r="D63" s="177"/>
      <c r="E63" s="118">
        <v>180000</v>
      </c>
      <c r="F63" s="118">
        <v>180000</v>
      </c>
      <c r="G63" s="119">
        <v>180000</v>
      </c>
      <c r="H63" s="120">
        <v>180000</v>
      </c>
      <c r="I63" s="145">
        <f t="shared" si="1"/>
        <v>720000</v>
      </c>
      <c r="J63" s="137"/>
      <c r="K63" s="137"/>
    </row>
    <row r="64" spans="1:11" ht="13.5" customHeight="1" thickBot="1" x14ac:dyDescent="0.25">
      <c r="A64" s="102"/>
      <c r="B64" s="103"/>
      <c r="C64" s="104" t="s">
        <v>26</v>
      </c>
      <c r="D64" s="121">
        <v>67.819000000000003</v>
      </c>
      <c r="E64" s="122">
        <f>E5+E57</f>
        <v>1405600</v>
      </c>
      <c r="F64" s="122">
        <f>F5+F57</f>
        <v>1019000</v>
      </c>
      <c r="G64" s="122">
        <f>G5+G57</f>
        <v>2605000</v>
      </c>
      <c r="H64" s="122">
        <f>H5+H57</f>
        <v>2261000</v>
      </c>
      <c r="I64" s="145">
        <f t="shared" si="1"/>
        <v>7290600</v>
      </c>
      <c r="J64" s="137"/>
      <c r="K64" s="137"/>
    </row>
    <row r="72" spans="3:3" ht="13.5" customHeight="1" x14ac:dyDescent="0.2">
      <c r="C72" s="218" t="s">
        <v>245</v>
      </c>
    </row>
    <row r="73" spans="3:3" ht="13.5" customHeight="1" x14ac:dyDescent="0.2">
      <c r="C73" s="218" t="s">
        <v>246</v>
      </c>
    </row>
    <row r="74" spans="3:3" ht="13.5" customHeight="1" x14ac:dyDescent="0.2">
      <c r="C74" s="218" t="s">
        <v>247</v>
      </c>
    </row>
    <row r="75" spans="3:3" ht="13.5" customHeight="1" x14ac:dyDescent="0.2">
      <c r="C75" s="218" t="s">
        <v>248</v>
      </c>
    </row>
    <row r="76" spans="3:3" ht="13.5" customHeight="1" x14ac:dyDescent="0.2">
      <c r="C76" s="133"/>
    </row>
    <row r="77" spans="3:3" ht="13.5" customHeight="1" x14ac:dyDescent="0.2">
      <c r="C77" s="133" t="s">
        <v>249</v>
      </c>
    </row>
    <row r="78" spans="3:3" ht="13.5" customHeight="1" x14ac:dyDescent="0.2">
      <c r="C78" s="133"/>
    </row>
    <row r="79" spans="3:3" ht="13.5" customHeight="1" x14ac:dyDescent="0.2">
      <c r="C79" s="133" t="s">
        <v>250</v>
      </c>
    </row>
    <row r="80" spans="3:3" ht="13.5" customHeight="1" x14ac:dyDescent="0.2">
      <c r="C80" s="133" t="s">
        <v>251</v>
      </c>
    </row>
    <row r="83" spans="3:5" ht="13.5" customHeight="1" x14ac:dyDescent="0.2">
      <c r="C83" s="214" t="s">
        <v>243</v>
      </c>
      <c r="E83" s="215">
        <v>161411</v>
      </c>
    </row>
    <row r="84" spans="3:5" ht="13.5" customHeight="1" x14ac:dyDescent="0.2">
      <c r="C84" s="216" t="s">
        <v>244</v>
      </c>
      <c r="E84" s="217">
        <v>43341</v>
      </c>
    </row>
    <row r="85" spans="3:5" ht="13.5" customHeight="1" x14ac:dyDescent="0.2">
      <c r="C85" s="91" t="s">
        <v>58</v>
      </c>
      <c r="E85" s="127">
        <f>SUM(E83:E84)</f>
        <v>204752</v>
      </c>
    </row>
    <row r="86" spans="3:5" ht="13.5" customHeight="1" x14ac:dyDescent="0.2">
      <c r="C86" s="223" t="s">
        <v>254</v>
      </c>
      <c r="E86" s="224">
        <v>205000</v>
      </c>
    </row>
  </sheetData>
  <autoFilter ref="A2:K4" xr:uid="{FB3A6AEC-EAF6-48E2-B494-3886B91E1BBE}">
    <filterColumn colId="4" showButton="0"/>
    <filterColumn colId="5" showButton="0"/>
    <filterColumn colId="6" showButton="0"/>
  </autoFilter>
  <sortState xmlns:xlrd2="http://schemas.microsoft.com/office/spreadsheetml/2017/richdata2" ref="C14:L30">
    <sortCondition ref="C14:C30"/>
  </sortState>
  <mergeCells count="7">
    <mergeCell ref="E2:H3"/>
    <mergeCell ref="I2:I4"/>
    <mergeCell ref="B2:B4"/>
    <mergeCell ref="C1:D1"/>
    <mergeCell ref="A2:A4"/>
    <mergeCell ref="C2:C4"/>
    <mergeCell ref="D2:D4"/>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83"/>
  <sheetViews>
    <sheetView zoomScale="95" zoomScaleNormal="95" workbookViewId="0">
      <selection activeCell="Q18" sqref="Q18"/>
    </sheetView>
  </sheetViews>
  <sheetFormatPr defaultColWidth="9.140625" defaultRowHeight="12.75" x14ac:dyDescent="0.2"/>
  <cols>
    <col min="1" max="1" width="5.28515625" style="211" bestFit="1" customWidth="1"/>
    <col min="2" max="2" width="56" style="105" customWidth="1"/>
    <col min="3" max="3" width="16.85546875" style="105" customWidth="1"/>
    <col min="4" max="4" width="9.28515625" style="91" hidden="1" customWidth="1"/>
    <col min="5" max="5" width="9.42578125" style="91" hidden="1" customWidth="1"/>
    <col min="6" max="6" width="9.28515625" style="91" hidden="1" customWidth="1"/>
    <col min="7" max="7" width="9.28515625" style="91" customWidth="1"/>
    <col min="8" max="8" width="9.5703125" style="91" bestFit="1" customWidth="1"/>
    <col min="9" max="10" width="9.28515625" style="91" customWidth="1"/>
    <col min="11" max="11" width="7.85546875" style="91" customWidth="1"/>
    <col min="12" max="13" width="9.28515625" style="91" customWidth="1"/>
    <col min="14" max="14" width="9.5703125" style="91" customWidth="1"/>
    <col min="15" max="18" width="9.28515625" style="91" customWidth="1"/>
    <col min="19" max="19" width="11.7109375" style="91" customWidth="1"/>
    <col min="20" max="20" width="10.42578125" style="91" customWidth="1"/>
    <col min="21" max="21" width="9.28515625" style="91" customWidth="1"/>
    <col min="22" max="22" width="10.42578125" style="91" customWidth="1"/>
    <col min="23" max="23" width="13.140625" style="91" customWidth="1"/>
    <col min="24" max="24" width="12.5703125" style="91" customWidth="1"/>
    <col min="25" max="25" width="9" style="91" bestFit="1" customWidth="1"/>
    <col min="26" max="26" width="7" style="91" bestFit="1" customWidth="1"/>
    <col min="27" max="27" width="25.5703125" style="91" customWidth="1"/>
    <col min="28" max="28" width="12.5703125" style="91" customWidth="1"/>
    <col min="29" max="30" width="9.140625" style="91"/>
    <col min="31" max="31" width="4.5703125" style="91" bestFit="1" customWidth="1"/>
    <col min="32" max="16384" width="9.140625" style="91"/>
  </cols>
  <sheetData>
    <row r="1" spans="1:25" ht="13.5" thickBot="1" x14ac:dyDescent="0.25">
      <c r="A1" s="357" t="s">
        <v>3</v>
      </c>
      <c r="B1" s="359" t="s">
        <v>1</v>
      </c>
      <c r="C1" s="360"/>
      <c r="D1" s="361">
        <v>2020</v>
      </c>
      <c r="E1" s="362"/>
      <c r="F1" s="363"/>
      <c r="G1" s="359">
        <v>2021</v>
      </c>
      <c r="H1" s="364"/>
      <c r="I1" s="364"/>
      <c r="J1" s="361">
        <v>2022</v>
      </c>
      <c r="K1" s="362"/>
      <c r="L1" s="363"/>
      <c r="M1" s="361">
        <v>2023</v>
      </c>
      <c r="N1" s="362"/>
      <c r="O1" s="363"/>
      <c r="P1" s="361">
        <v>2024</v>
      </c>
      <c r="Q1" s="362"/>
      <c r="R1" s="363"/>
      <c r="S1" s="178" t="s">
        <v>228</v>
      </c>
      <c r="T1" s="355" t="s">
        <v>2</v>
      </c>
      <c r="U1" s="355"/>
      <c r="V1" s="356"/>
      <c r="X1" s="179"/>
    </row>
    <row r="2" spans="1:25" ht="26.25" thickBot="1" x14ac:dyDescent="0.25">
      <c r="A2" s="358"/>
      <c r="B2" s="180" t="s">
        <v>4</v>
      </c>
      <c r="C2" s="181" t="s">
        <v>50</v>
      </c>
      <c r="D2" s="62" t="s">
        <v>5</v>
      </c>
      <c r="E2" s="182" t="s">
        <v>53</v>
      </c>
      <c r="F2" s="183" t="s">
        <v>2</v>
      </c>
      <c r="G2" s="63" t="s">
        <v>5</v>
      </c>
      <c r="H2" s="184" t="s">
        <v>9</v>
      </c>
      <c r="I2" s="184" t="s">
        <v>2</v>
      </c>
      <c r="J2" s="64" t="s">
        <v>5</v>
      </c>
      <c r="K2" s="185" t="s">
        <v>9</v>
      </c>
      <c r="L2" s="186" t="s">
        <v>7</v>
      </c>
      <c r="M2" s="93" t="s">
        <v>5</v>
      </c>
      <c r="N2" s="185" t="s">
        <v>9</v>
      </c>
      <c r="O2" s="186" t="s">
        <v>7</v>
      </c>
      <c r="P2" s="93" t="s">
        <v>5</v>
      </c>
      <c r="Q2" s="185" t="s">
        <v>9</v>
      </c>
      <c r="R2" s="186" t="s">
        <v>7</v>
      </c>
      <c r="S2" s="93" t="s">
        <v>5</v>
      </c>
      <c r="T2" s="76" t="s">
        <v>6</v>
      </c>
      <c r="U2" s="187" t="s">
        <v>9</v>
      </c>
      <c r="V2" s="188" t="s">
        <v>7</v>
      </c>
      <c r="Y2" s="236">
        <v>4502</v>
      </c>
    </row>
    <row r="3" spans="1:25" x14ac:dyDescent="0.2">
      <c r="A3" s="189">
        <v>1</v>
      </c>
      <c r="B3" s="237" t="s">
        <v>33</v>
      </c>
      <c r="C3" s="190" t="s">
        <v>63</v>
      </c>
      <c r="D3" s="191">
        <f>'[1]THK uus'!J5-[1]IK!E3</f>
        <v>539523</v>
      </c>
      <c r="E3" s="192">
        <v>400895</v>
      </c>
      <c r="F3" s="192">
        <f t="shared" ref="F3:F65" si="0">SUM(D3:E3)</f>
        <v>940418</v>
      </c>
      <c r="G3" s="192">
        <v>1172600</v>
      </c>
      <c r="H3" s="192"/>
      <c r="I3" s="192">
        <f>[2]THK!E5</f>
        <v>1172600</v>
      </c>
      <c r="J3" s="192">
        <v>839000</v>
      </c>
      <c r="K3" s="193"/>
      <c r="L3" s="193">
        <f>[2]THK!F5</f>
        <v>839000</v>
      </c>
      <c r="M3" s="193">
        <v>2820000</v>
      </c>
      <c r="N3" s="193"/>
      <c r="O3" s="192">
        <f t="shared" ref="O3:O54" si="1">SUM(M3:N3)</f>
        <v>2820000</v>
      </c>
      <c r="P3" s="193">
        <v>2081000</v>
      </c>
      <c r="Q3" s="193">
        <v>300000</v>
      </c>
      <c r="R3" s="193">
        <f>P3+Q3</f>
        <v>2381000</v>
      </c>
      <c r="S3" s="193">
        <f>[3]THK!I5</f>
        <v>1500000</v>
      </c>
      <c r="T3" s="194">
        <f t="shared" ref="T3:T54" si="2">D3+G3+J3+M3+P3+S3</f>
        <v>8952123</v>
      </c>
      <c r="U3" s="193">
        <f t="shared" ref="U3:U54" si="3">E3+H3+K3+Q3+N3</f>
        <v>700895</v>
      </c>
      <c r="V3" s="193">
        <f>SUM(T3:U3)</f>
        <v>9653018</v>
      </c>
      <c r="X3" s="91" t="s">
        <v>210</v>
      </c>
    </row>
    <row r="4" spans="1:25" x14ac:dyDescent="0.2">
      <c r="A4" s="195">
        <v>2</v>
      </c>
      <c r="B4" s="196" t="s">
        <v>128</v>
      </c>
      <c r="C4" s="196"/>
      <c r="D4" s="191">
        <v>126000</v>
      </c>
      <c r="E4" s="192"/>
      <c r="F4" s="192">
        <f>SUM(D4:E4)</f>
        <v>126000</v>
      </c>
      <c r="G4" s="192">
        <f>1440000+205000</f>
        <v>1645000</v>
      </c>
      <c r="H4" s="192"/>
      <c r="I4" s="200">
        <f>SUM(G4:H4)</f>
        <v>1645000</v>
      </c>
      <c r="J4" s="192">
        <v>200000</v>
      </c>
      <c r="K4" s="192"/>
      <c r="L4" s="192">
        <f>SUM(J4:K4)</f>
        <v>200000</v>
      </c>
      <c r="M4" s="192"/>
      <c r="N4" s="192"/>
      <c r="O4" s="192">
        <f>SUM(M4:N4)</f>
        <v>0</v>
      </c>
      <c r="P4" s="192"/>
      <c r="Q4" s="192"/>
      <c r="R4" s="192">
        <f>P4+Q4</f>
        <v>0</v>
      </c>
      <c r="S4" s="192"/>
      <c r="T4" s="194">
        <f t="shared" si="2"/>
        <v>1971000</v>
      </c>
      <c r="U4" s="193">
        <f t="shared" si="3"/>
        <v>0</v>
      </c>
      <c r="V4" s="193">
        <f t="shared" ref="V4:V54" si="4">SUM(T4:U4)</f>
        <v>1971000</v>
      </c>
    </row>
    <row r="5" spans="1:25" ht="25.5" x14ac:dyDescent="0.2">
      <c r="A5" s="195"/>
      <c r="B5" s="196" t="s">
        <v>229</v>
      </c>
      <c r="C5" s="196"/>
      <c r="D5" s="191"/>
      <c r="E5" s="192"/>
      <c r="F5" s="192"/>
      <c r="G5" s="192"/>
      <c r="H5" s="192"/>
      <c r="I5" s="192"/>
      <c r="J5" s="246">
        <f>570500-200000</f>
        <v>370500</v>
      </c>
      <c r="K5" s="192"/>
      <c r="L5" s="246">
        <f>J5</f>
        <v>370500</v>
      </c>
      <c r="M5" s="192">
        <f>244500+200000</f>
        <v>444500</v>
      </c>
      <c r="N5" s="192"/>
      <c r="O5" s="192">
        <f>M5</f>
        <v>444500</v>
      </c>
      <c r="P5" s="192"/>
      <c r="Q5" s="192"/>
      <c r="R5" s="192"/>
      <c r="S5" s="192"/>
      <c r="T5" s="194"/>
      <c r="U5" s="193"/>
      <c r="V5" s="193"/>
    </row>
    <row r="6" spans="1:25" x14ac:dyDescent="0.2">
      <c r="A6" s="195">
        <v>3</v>
      </c>
      <c r="B6" s="238" t="s">
        <v>31</v>
      </c>
      <c r="C6" s="196" t="s">
        <v>51</v>
      </c>
      <c r="D6" s="191">
        <v>20000</v>
      </c>
      <c r="E6" s="192">
        <v>19000</v>
      </c>
      <c r="F6" s="192">
        <f t="shared" si="0"/>
        <v>39000</v>
      </c>
      <c r="G6" s="192">
        <v>150000</v>
      </c>
      <c r="H6" s="192">
        <v>130000</v>
      </c>
      <c r="I6" s="192">
        <f t="shared" ref="I6:I58" si="5">SUM(G6:H6)</f>
        <v>280000</v>
      </c>
      <c r="J6" s="192">
        <v>50000</v>
      </c>
      <c r="K6" s="192"/>
      <c r="L6" s="192">
        <f t="shared" ref="L6:L54" si="6">SUM(J6:K6)</f>
        <v>50000</v>
      </c>
      <c r="M6" s="192">
        <v>50000</v>
      </c>
      <c r="N6" s="192"/>
      <c r="O6" s="192">
        <f t="shared" si="1"/>
        <v>50000</v>
      </c>
      <c r="P6" s="192">
        <v>50000</v>
      </c>
      <c r="Q6" s="192"/>
      <c r="R6" s="192">
        <f t="shared" ref="R6:R54" si="7">P6+Q6</f>
        <v>50000</v>
      </c>
      <c r="S6" s="192"/>
      <c r="T6" s="194">
        <f t="shared" si="2"/>
        <v>320000</v>
      </c>
      <c r="U6" s="193">
        <f t="shared" si="3"/>
        <v>149000</v>
      </c>
      <c r="V6" s="193">
        <f t="shared" si="4"/>
        <v>469000</v>
      </c>
      <c r="X6" s="91" t="s">
        <v>210</v>
      </c>
    </row>
    <row r="7" spans="1:25" x14ac:dyDescent="0.2">
      <c r="A7" s="195">
        <v>4</v>
      </c>
      <c r="B7" s="197" t="s">
        <v>123</v>
      </c>
      <c r="C7" s="196"/>
      <c r="D7" s="191">
        <v>23400</v>
      </c>
      <c r="E7" s="192"/>
      <c r="F7" s="192">
        <f t="shared" si="0"/>
        <v>23400</v>
      </c>
      <c r="G7" s="192"/>
      <c r="H7" s="192"/>
      <c r="I7" s="192">
        <f t="shared" si="5"/>
        <v>0</v>
      </c>
      <c r="J7" s="192"/>
      <c r="K7" s="192"/>
      <c r="L7" s="192">
        <f t="shared" si="6"/>
        <v>0</v>
      </c>
      <c r="M7" s="192"/>
      <c r="N7" s="192"/>
      <c r="O7" s="192">
        <f t="shared" si="1"/>
        <v>0</v>
      </c>
      <c r="P7" s="192"/>
      <c r="Q7" s="192"/>
      <c r="R7" s="192">
        <f t="shared" si="7"/>
        <v>0</v>
      </c>
      <c r="S7" s="192"/>
      <c r="T7" s="194">
        <f t="shared" si="2"/>
        <v>23400</v>
      </c>
      <c r="U7" s="193">
        <f t="shared" si="3"/>
        <v>0</v>
      </c>
      <c r="V7" s="193">
        <f t="shared" si="4"/>
        <v>23400</v>
      </c>
    </row>
    <row r="8" spans="1:25" x14ac:dyDescent="0.2">
      <c r="A8" s="195">
        <v>5</v>
      </c>
      <c r="B8" s="239" t="s">
        <v>122</v>
      </c>
      <c r="C8" s="196"/>
      <c r="D8" s="191"/>
      <c r="E8" s="192"/>
      <c r="F8" s="192">
        <f t="shared" si="0"/>
        <v>0</v>
      </c>
      <c r="G8" s="192">
        <v>10000</v>
      </c>
      <c r="H8" s="192"/>
      <c r="I8" s="247">
        <v>10000</v>
      </c>
      <c r="J8" s="192"/>
      <c r="K8" s="192"/>
      <c r="L8" s="192">
        <f t="shared" si="6"/>
        <v>0</v>
      </c>
      <c r="M8" s="192"/>
      <c r="N8" s="192"/>
      <c r="O8" s="192">
        <f t="shared" si="1"/>
        <v>0</v>
      </c>
      <c r="P8" s="192"/>
      <c r="Q8" s="192"/>
      <c r="R8" s="192">
        <f t="shared" si="7"/>
        <v>0</v>
      </c>
      <c r="S8" s="192"/>
      <c r="T8" s="194">
        <f t="shared" si="2"/>
        <v>10000</v>
      </c>
      <c r="U8" s="193">
        <f t="shared" si="3"/>
        <v>0</v>
      </c>
      <c r="V8" s="193">
        <f t="shared" si="4"/>
        <v>10000</v>
      </c>
      <c r="X8" s="91" t="s">
        <v>210</v>
      </c>
    </row>
    <row r="9" spans="1:25" x14ac:dyDescent="0.2">
      <c r="A9" s="195">
        <v>6</v>
      </c>
      <c r="B9" s="197" t="s">
        <v>203</v>
      </c>
      <c r="C9" s="196"/>
      <c r="D9" s="191">
        <v>8000</v>
      </c>
      <c r="E9" s="192"/>
      <c r="F9" s="192">
        <f t="shared" si="0"/>
        <v>8000</v>
      </c>
      <c r="G9" s="192"/>
      <c r="H9" s="192"/>
      <c r="I9" s="192">
        <f t="shared" si="5"/>
        <v>0</v>
      </c>
      <c r="J9" s="192"/>
      <c r="K9" s="192"/>
      <c r="L9" s="192">
        <f t="shared" si="6"/>
        <v>0</v>
      </c>
      <c r="M9" s="192"/>
      <c r="N9" s="192"/>
      <c r="O9" s="192">
        <f t="shared" si="1"/>
        <v>0</v>
      </c>
      <c r="P9" s="192"/>
      <c r="Q9" s="192"/>
      <c r="R9" s="192">
        <f t="shared" si="7"/>
        <v>0</v>
      </c>
      <c r="S9" s="192"/>
      <c r="T9" s="194">
        <f t="shared" si="2"/>
        <v>8000</v>
      </c>
      <c r="U9" s="193">
        <f t="shared" si="3"/>
        <v>0</v>
      </c>
      <c r="V9" s="193">
        <f t="shared" si="4"/>
        <v>8000</v>
      </c>
    </row>
    <row r="10" spans="1:25" x14ac:dyDescent="0.2">
      <c r="A10" s="195">
        <v>7</v>
      </c>
      <c r="B10" s="197" t="s">
        <v>204</v>
      </c>
      <c r="C10" s="196" t="s">
        <v>55</v>
      </c>
      <c r="D10" s="191">
        <v>25000</v>
      </c>
      <c r="E10" s="192">
        <v>56000</v>
      </c>
      <c r="F10" s="192">
        <f t="shared" si="0"/>
        <v>81000</v>
      </c>
      <c r="G10" s="192">
        <v>25000</v>
      </c>
      <c r="H10" s="192">
        <v>56000</v>
      </c>
      <c r="I10" s="192">
        <f t="shared" si="5"/>
        <v>81000</v>
      </c>
      <c r="J10" s="192"/>
      <c r="K10" s="192"/>
      <c r="L10" s="192">
        <f t="shared" si="6"/>
        <v>0</v>
      </c>
      <c r="M10" s="192"/>
      <c r="N10" s="192"/>
      <c r="O10" s="192">
        <f t="shared" si="1"/>
        <v>0</v>
      </c>
      <c r="P10" s="192"/>
      <c r="Q10" s="192"/>
      <c r="R10" s="192">
        <f t="shared" si="7"/>
        <v>0</v>
      </c>
      <c r="S10" s="192"/>
      <c r="T10" s="194">
        <f t="shared" si="2"/>
        <v>50000</v>
      </c>
      <c r="U10" s="193">
        <f t="shared" si="3"/>
        <v>112000</v>
      </c>
      <c r="V10" s="193">
        <f t="shared" si="4"/>
        <v>162000</v>
      </c>
    </row>
    <row r="11" spans="1:25" x14ac:dyDescent="0.2">
      <c r="A11" s="195">
        <v>8</v>
      </c>
      <c r="B11" s="196" t="s">
        <v>197</v>
      </c>
      <c r="C11" s="196"/>
      <c r="D11" s="191">
        <v>65000</v>
      </c>
      <c r="E11" s="192"/>
      <c r="F11" s="192">
        <f t="shared" si="0"/>
        <v>65000</v>
      </c>
      <c r="G11" s="192"/>
      <c r="H11" s="192"/>
      <c r="I11" s="192">
        <f t="shared" si="5"/>
        <v>0</v>
      </c>
      <c r="J11" s="192"/>
      <c r="K11" s="192"/>
      <c r="L11" s="192">
        <f t="shared" si="6"/>
        <v>0</v>
      </c>
      <c r="M11" s="192"/>
      <c r="N11" s="192"/>
      <c r="O11" s="192">
        <f t="shared" si="1"/>
        <v>0</v>
      </c>
      <c r="P11" s="192"/>
      <c r="Q11" s="192"/>
      <c r="R11" s="192">
        <f t="shared" si="7"/>
        <v>0</v>
      </c>
      <c r="S11" s="192"/>
      <c r="T11" s="194">
        <f t="shared" si="2"/>
        <v>65000</v>
      </c>
      <c r="U11" s="193">
        <f t="shared" si="3"/>
        <v>0</v>
      </c>
      <c r="V11" s="193">
        <f t="shared" si="4"/>
        <v>65000</v>
      </c>
    </row>
    <row r="12" spans="1:25" ht="28.5" customHeight="1" x14ac:dyDescent="0.2">
      <c r="A12" s="195">
        <v>9</v>
      </c>
      <c r="B12" s="289" t="s">
        <v>263</v>
      </c>
      <c r="C12" s="196"/>
      <c r="D12" s="191">
        <v>40000</v>
      </c>
      <c r="E12" s="192"/>
      <c r="F12" s="192">
        <f t="shared" si="0"/>
        <v>40000</v>
      </c>
      <c r="G12" s="192">
        <v>500000</v>
      </c>
      <c r="H12" s="192">
        <v>0</v>
      </c>
      <c r="I12" s="241">
        <f t="shared" si="5"/>
        <v>500000</v>
      </c>
      <c r="J12" s="192">
        <v>100000</v>
      </c>
      <c r="K12" s="192">
        <v>0</v>
      </c>
      <c r="L12" s="246">
        <f t="shared" si="6"/>
        <v>100000</v>
      </c>
      <c r="M12" s="192">
        <f>500000+400000</f>
        <v>900000</v>
      </c>
      <c r="N12" s="200">
        <f>500000</f>
        <v>500000</v>
      </c>
      <c r="O12" s="192">
        <f t="shared" si="1"/>
        <v>1400000</v>
      </c>
      <c r="P12" s="192">
        <v>300000</v>
      </c>
      <c r="Q12" s="192"/>
      <c r="R12" s="192">
        <f t="shared" si="7"/>
        <v>300000</v>
      </c>
      <c r="S12" s="192">
        <v>2000000</v>
      </c>
      <c r="T12" s="194">
        <f t="shared" si="2"/>
        <v>3840000</v>
      </c>
      <c r="U12" s="193">
        <f t="shared" si="3"/>
        <v>500000</v>
      </c>
      <c r="V12" s="193">
        <f t="shared" si="4"/>
        <v>4340000</v>
      </c>
      <c r="X12" s="91" t="s">
        <v>210</v>
      </c>
    </row>
    <row r="13" spans="1:25" x14ac:dyDescent="0.2">
      <c r="A13" s="195">
        <v>10</v>
      </c>
      <c r="B13" s="225" t="s">
        <v>20</v>
      </c>
      <c r="C13" s="196"/>
      <c r="D13" s="191">
        <v>150000</v>
      </c>
      <c r="E13" s="192"/>
      <c r="F13" s="192">
        <f t="shared" si="0"/>
        <v>150000</v>
      </c>
      <c r="G13" s="192">
        <v>1400000</v>
      </c>
      <c r="H13" s="192"/>
      <c r="I13" s="192">
        <f t="shared" si="5"/>
        <v>1400000</v>
      </c>
      <c r="J13" s="192">
        <v>1200000</v>
      </c>
      <c r="K13" s="192"/>
      <c r="L13" s="192">
        <f t="shared" si="6"/>
        <v>1200000</v>
      </c>
      <c r="M13" s="192"/>
      <c r="N13" s="192"/>
      <c r="O13" s="192">
        <f t="shared" si="1"/>
        <v>0</v>
      </c>
      <c r="P13" s="192"/>
      <c r="Q13" s="192"/>
      <c r="R13" s="192">
        <f t="shared" si="7"/>
        <v>0</v>
      </c>
      <c r="S13" s="192"/>
      <c r="T13" s="194">
        <f t="shared" si="2"/>
        <v>2750000</v>
      </c>
      <c r="U13" s="193">
        <f t="shared" si="3"/>
        <v>0</v>
      </c>
      <c r="V13" s="193">
        <f t="shared" si="4"/>
        <v>2750000</v>
      </c>
      <c r="W13" s="198"/>
      <c r="X13" s="198" t="s">
        <v>210</v>
      </c>
    </row>
    <row r="14" spans="1:25" x14ac:dyDescent="0.2">
      <c r="A14" s="195"/>
      <c r="B14" s="196" t="s">
        <v>190</v>
      </c>
      <c r="C14" s="196"/>
      <c r="D14" s="191">
        <v>200000</v>
      </c>
      <c r="E14" s="192">
        <v>357000</v>
      </c>
      <c r="F14" s="192">
        <f t="shared" si="0"/>
        <v>557000</v>
      </c>
      <c r="G14" s="192"/>
      <c r="H14" s="192"/>
      <c r="I14" s="192">
        <f t="shared" si="5"/>
        <v>0</v>
      </c>
      <c r="J14" s="192"/>
      <c r="K14" s="192"/>
      <c r="L14" s="192">
        <f t="shared" si="6"/>
        <v>0</v>
      </c>
      <c r="M14" s="192"/>
      <c r="N14" s="192"/>
      <c r="O14" s="192">
        <f t="shared" si="1"/>
        <v>0</v>
      </c>
      <c r="P14" s="192"/>
      <c r="Q14" s="192"/>
      <c r="R14" s="192">
        <f t="shared" si="7"/>
        <v>0</v>
      </c>
      <c r="S14" s="192"/>
      <c r="T14" s="194">
        <f t="shared" si="2"/>
        <v>200000</v>
      </c>
      <c r="U14" s="193">
        <f t="shared" si="3"/>
        <v>357000</v>
      </c>
      <c r="V14" s="193">
        <f t="shared" si="4"/>
        <v>557000</v>
      </c>
      <c r="W14" s="198"/>
      <c r="X14" s="198"/>
    </row>
    <row r="15" spans="1:25" x14ac:dyDescent="0.2">
      <c r="A15" s="195">
        <v>12</v>
      </c>
      <c r="B15" s="196" t="s">
        <v>200</v>
      </c>
      <c r="C15" s="196"/>
      <c r="D15" s="191">
        <v>41500</v>
      </c>
      <c r="E15" s="192">
        <v>20000</v>
      </c>
      <c r="F15" s="192">
        <f>SUM(D15:E15)</f>
        <v>61500</v>
      </c>
      <c r="G15" s="192"/>
      <c r="H15" s="192"/>
      <c r="I15" s="192">
        <f>SUM(G15:H15)</f>
        <v>0</v>
      </c>
      <c r="J15" s="192"/>
      <c r="K15" s="192"/>
      <c r="L15" s="192">
        <f>SUM(J15:K15)</f>
        <v>0</v>
      </c>
      <c r="M15" s="192"/>
      <c r="N15" s="192"/>
      <c r="O15" s="192">
        <f>SUM(M15:N15)</f>
        <v>0</v>
      </c>
      <c r="P15" s="192"/>
      <c r="Q15" s="192"/>
      <c r="R15" s="192">
        <f>P15+Q15</f>
        <v>0</v>
      </c>
      <c r="S15" s="192"/>
      <c r="T15" s="194">
        <f t="shared" si="2"/>
        <v>41500</v>
      </c>
      <c r="U15" s="193">
        <f t="shared" si="3"/>
        <v>20000</v>
      </c>
      <c r="V15" s="193">
        <f t="shared" si="4"/>
        <v>61500</v>
      </c>
    </row>
    <row r="16" spans="1:25" x14ac:dyDescent="0.2">
      <c r="A16" s="195">
        <v>13</v>
      </c>
      <c r="B16" s="196" t="s">
        <v>124</v>
      </c>
      <c r="C16" s="196"/>
      <c r="D16" s="191">
        <v>6000</v>
      </c>
      <c r="E16" s="192"/>
      <c r="F16" s="192">
        <f>SUM(D16:E16)</f>
        <v>6000</v>
      </c>
      <c r="G16" s="192"/>
      <c r="H16" s="192"/>
      <c r="I16" s="192">
        <f>SUM(G16:H16)</f>
        <v>0</v>
      </c>
      <c r="J16" s="192"/>
      <c r="K16" s="192"/>
      <c r="L16" s="192">
        <f>SUM(J16:K16)</f>
        <v>0</v>
      </c>
      <c r="M16" s="192"/>
      <c r="N16" s="192"/>
      <c r="O16" s="192">
        <f>SUM(M16:N16)</f>
        <v>0</v>
      </c>
      <c r="P16" s="192"/>
      <c r="Q16" s="192"/>
      <c r="R16" s="192">
        <f>P16+Q16</f>
        <v>0</v>
      </c>
      <c r="S16" s="192"/>
      <c r="T16" s="194">
        <f t="shared" si="2"/>
        <v>6000</v>
      </c>
      <c r="U16" s="193">
        <f t="shared" si="3"/>
        <v>0</v>
      </c>
      <c r="V16" s="193">
        <f t="shared" si="4"/>
        <v>6000</v>
      </c>
    </row>
    <row r="17" spans="1:27" x14ac:dyDescent="0.2">
      <c r="A17" s="195">
        <v>14</v>
      </c>
      <c r="B17" s="196" t="s">
        <v>121</v>
      </c>
      <c r="C17" s="196"/>
      <c r="D17" s="191">
        <v>40000</v>
      </c>
      <c r="E17" s="192">
        <v>30000</v>
      </c>
      <c r="F17" s="192">
        <f t="shared" si="0"/>
        <v>70000</v>
      </c>
      <c r="G17" s="192"/>
      <c r="H17" s="192"/>
      <c r="I17" s="192">
        <f t="shared" si="5"/>
        <v>0</v>
      </c>
      <c r="J17" s="192"/>
      <c r="K17" s="192"/>
      <c r="L17" s="192">
        <f t="shared" si="6"/>
        <v>0</v>
      </c>
      <c r="M17" s="192"/>
      <c r="N17" s="192"/>
      <c r="O17" s="192">
        <f t="shared" si="1"/>
        <v>0</v>
      </c>
      <c r="P17" s="192"/>
      <c r="Q17" s="192"/>
      <c r="R17" s="192">
        <f t="shared" si="7"/>
        <v>0</v>
      </c>
      <c r="S17" s="192"/>
      <c r="T17" s="194">
        <f t="shared" si="2"/>
        <v>40000</v>
      </c>
      <c r="U17" s="193">
        <f t="shared" si="3"/>
        <v>30000</v>
      </c>
      <c r="V17" s="193">
        <f t="shared" si="4"/>
        <v>70000</v>
      </c>
    </row>
    <row r="18" spans="1:27" x14ac:dyDescent="0.2">
      <c r="A18" s="195">
        <v>15</v>
      </c>
      <c r="B18" s="196" t="s">
        <v>198</v>
      </c>
      <c r="C18" s="196"/>
      <c r="D18" s="191">
        <v>11865</v>
      </c>
      <c r="E18" s="192"/>
      <c r="F18" s="192">
        <f t="shared" si="0"/>
        <v>11865</v>
      </c>
      <c r="G18" s="192"/>
      <c r="H18" s="192"/>
      <c r="I18" s="192">
        <f t="shared" si="5"/>
        <v>0</v>
      </c>
      <c r="J18" s="192"/>
      <c r="K18" s="192"/>
      <c r="L18" s="192">
        <f t="shared" si="6"/>
        <v>0</v>
      </c>
      <c r="M18" s="192"/>
      <c r="N18" s="192"/>
      <c r="O18" s="192">
        <f t="shared" si="1"/>
        <v>0</v>
      </c>
      <c r="P18" s="192"/>
      <c r="Q18" s="192"/>
      <c r="R18" s="192">
        <f t="shared" si="7"/>
        <v>0</v>
      </c>
      <c r="S18" s="192"/>
      <c r="T18" s="194">
        <f t="shared" si="2"/>
        <v>11865</v>
      </c>
      <c r="U18" s="193">
        <f t="shared" si="3"/>
        <v>0</v>
      </c>
      <c r="V18" s="193">
        <f t="shared" si="4"/>
        <v>11865</v>
      </c>
    </row>
    <row r="19" spans="1:27" x14ac:dyDescent="0.2">
      <c r="A19" s="195">
        <v>16</v>
      </c>
      <c r="B19" s="225" t="s">
        <v>189</v>
      </c>
      <c r="C19" s="196"/>
      <c r="D19" s="191">
        <v>10000</v>
      </c>
      <c r="E19" s="192"/>
      <c r="F19" s="192">
        <f t="shared" si="0"/>
        <v>10000</v>
      </c>
      <c r="G19" s="192">
        <v>25000</v>
      </c>
      <c r="H19" s="192"/>
      <c r="I19" s="241">
        <v>25000</v>
      </c>
      <c r="J19" s="192"/>
      <c r="K19" s="192"/>
      <c r="L19" s="192">
        <f t="shared" si="6"/>
        <v>0</v>
      </c>
      <c r="M19" s="192"/>
      <c r="N19" s="192"/>
      <c r="O19" s="192">
        <f t="shared" si="1"/>
        <v>0</v>
      </c>
      <c r="P19" s="192"/>
      <c r="Q19" s="192"/>
      <c r="R19" s="192">
        <f t="shared" si="7"/>
        <v>0</v>
      </c>
      <c r="S19" s="192"/>
      <c r="T19" s="194">
        <f t="shared" si="2"/>
        <v>35000</v>
      </c>
      <c r="U19" s="193">
        <f t="shared" si="3"/>
        <v>0</v>
      </c>
      <c r="V19" s="193">
        <f t="shared" si="4"/>
        <v>35000</v>
      </c>
      <c r="X19" s="91" t="s">
        <v>210</v>
      </c>
    </row>
    <row r="20" spans="1:27" x14ac:dyDescent="0.2">
      <c r="A20" s="195">
        <v>17</v>
      </c>
      <c r="B20" s="196" t="s">
        <v>54</v>
      </c>
      <c r="C20" s="196"/>
      <c r="D20" s="191">
        <v>112400</v>
      </c>
      <c r="E20" s="192"/>
      <c r="F20" s="192">
        <f t="shared" si="0"/>
        <v>112400</v>
      </c>
      <c r="G20" s="192"/>
      <c r="H20" s="192"/>
      <c r="I20" s="192">
        <f t="shared" si="5"/>
        <v>0</v>
      </c>
      <c r="J20" s="192"/>
      <c r="K20" s="192"/>
      <c r="L20" s="192">
        <f t="shared" si="6"/>
        <v>0</v>
      </c>
      <c r="M20" s="192"/>
      <c r="N20" s="192"/>
      <c r="O20" s="192">
        <f t="shared" si="1"/>
        <v>0</v>
      </c>
      <c r="P20" s="192"/>
      <c r="Q20" s="192"/>
      <c r="R20" s="192">
        <f t="shared" si="7"/>
        <v>0</v>
      </c>
      <c r="S20" s="192"/>
      <c r="T20" s="194">
        <f t="shared" si="2"/>
        <v>112400</v>
      </c>
      <c r="U20" s="193">
        <f t="shared" si="3"/>
        <v>0</v>
      </c>
      <c r="V20" s="193">
        <f t="shared" si="4"/>
        <v>112400</v>
      </c>
    </row>
    <row r="21" spans="1:27" x14ac:dyDescent="0.2">
      <c r="A21" s="195">
        <v>18</v>
      </c>
      <c r="B21" s="238" t="s">
        <v>35</v>
      </c>
      <c r="C21" s="196" t="s">
        <v>129</v>
      </c>
      <c r="D21" s="191">
        <v>33000</v>
      </c>
      <c r="E21" s="192">
        <v>15000</v>
      </c>
      <c r="F21" s="192">
        <f>SUM(D21:E21)</f>
        <v>48000</v>
      </c>
      <c r="G21" s="192">
        <v>60000</v>
      </c>
      <c r="H21" s="192">
        <v>15000</v>
      </c>
      <c r="I21" s="192">
        <f>SUM(G21:H21)</f>
        <v>75000</v>
      </c>
      <c r="J21" s="192">
        <v>20000</v>
      </c>
      <c r="K21" s="192">
        <v>15000</v>
      </c>
      <c r="L21" s="192">
        <f>SUM(J21:K21)</f>
        <v>35000</v>
      </c>
      <c r="M21" s="192"/>
      <c r="N21" s="192"/>
      <c r="O21" s="192">
        <f>SUM(M21:N21)</f>
        <v>0</v>
      </c>
      <c r="P21" s="192"/>
      <c r="Q21" s="192"/>
      <c r="R21" s="192">
        <f>P21+Q21</f>
        <v>0</v>
      </c>
      <c r="S21" s="192">
        <v>750000</v>
      </c>
      <c r="T21" s="194">
        <f t="shared" si="2"/>
        <v>863000</v>
      </c>
      <c r="U21" s="193">
        <f t="shared" si="3"/>
        <v>45000</v>
      </c>
      <c r="V21" s="193">
        <f t="shared" si="4"/>
        <v>908000</v>
      </c>
      <c r="W21" s="198"/>
      <c r="X21" s="198" t="s">
        <v>210</v>
      </c>
    </row>
    <row r="22" spans="1:27" x14ac:dyDescent="0.2">
      <c r="A22" s="195">
        <v>19</v>
      </c>
      <c r="B22" s="240" t="s">
        <v>252</v>
      </c>
      <c r="C22" s="196"/>
      <c r="D22" s="191">
        <v>10000</v>
      </c>
      <c r="E22" s="192"/>
      <c r="F22" s="192">
        <f>SUM(D22:E22)</f>
        <v>10000</v>
      </c>
      <c r="G22" s="192">
        <v>31600</v>
      </c>
      <c r="H22" s="192"/>
      <c r="I22" s="248">
        <v>31600</v>
      </c>
      <c r="J22" s="192"/>
      <c r="K22" s="192"/>
      <c r="L22" s="192">
        <f>SUM(J22:K22)</f>
        <v>0</v>
      </c>
      <c r="M22" s="192"/>
      <c r="N22" s="192"/>
      <c r="O22" s="192">
        <f>SUM(M22:N22)</f>
        <v>0</v>
      </c>
      <c r="P22" s="192"/>
      <c r="Q22" s="192"/>
      <c r="R22" s="192">
        <f>P22+Q22</f>
        <v>0</v>
      </c>
      <c r="S22" s="192"/>
      <c r="T22" s="194">
        <f t="shared" si="2"/>
        <v>41600</v>
      </c>
      <c r="U22" s="193">
        <f t="shared" si="3"/>
        <v>0</v>
      </c>
      <c r="V22" s="193">
        <f t="shared" si="4"/>
        <v>41600</v>
      </c>
      <c r="X22" s="91" t="s">
        <v>210</v>
      </c>
    </row>
    <row r="23" spans="1:27" ht="39.75" customHeight="1" x14ac:dyDescent="0.2">
      <c r="A23" s="226">
        <v>20</v>
      </c>
      <c r="B23" s="225" t="s">
        <v>205</v>
      </c>
      <c r="C23" s="196" t="s">
        <v>256</v>
      </c>
      <c r="D23" s="191">
        <v>3840</v>
      </c>
      <c r="E23" s="192"/>
      <c r="F23" s="192">
        <f>SUM(D23:E23)</f>
        <v>3840</v>
      </c>
      <c r="G23" s="192">
        <f>70000+50000</f>
        <v>120000</v>
      </c>
      <c r="H23" s="192"/>
      <c r="I23" s="192">
        <f>70000+50000</f>
        <v>120000</v>
      </c>
      <c r="J23" s="192"/>
      <c r="K23" s="192"/>
      <c r="L23" s="192">
        <f>SUM(J23:K23)</f>
        <v>0</v>
      </c>
      <c r="M23" s="192"/>
      <c r="N23" s="192"/>
      <c r="O23" s="192">
        <f>SUM(M23:N23)</f>
        <v>0</v>
      </c>
      <c r="P23" s="192"/>
      <c r="Q23" s="192"/>
      <c r="R23" s="192">
        <f>P23+Q23</f>
        <v>0</v>
      </c>
      <c r="S23" s="192"/>
      <c r="T23" s="194">
        <f t="shared" si="2"/>
        <v>123840</v>
      </c>
      <c r="U23" s="193">
        <f t="shared" si="3"/>
        <v>0</v>
      </c>
      <c r="V23" s="193">
        <f t="shared" si="4"/>
        <v>123840</v>
      </c>
      <c r="Y23" s="91" t="s">
        <v>210</v>
      </c>
      <c r="AA23" s="91">
        <f>120000+24308+5000</f>
        <v>149308</v>
      </c>
    </row>
    <row r="24" spans="1:27" s="171" customFormat="1" ht="25.5" x14ac:dyDescent="0.2">
      <c r="A24" s="195">
        <v>21</v>
      </c>
      <c r="B24" s="238" t="s">
        <v>118</v>
      </c>
      <c r="C24" s="196"/>
      <c r="D24" s="191">
        <v>82000</v>
      </c>
      <c r="E24" s="192"/>
      <c r="F24" s="192">
        <f t="shared" si="0"/>
        <v>82000</v>
      </c>
      <c r="G24" s="192">
        <v>40000</v>
      </c>
      <c r="H24" s="192"/>
      <c r="I24" s="248">
        <f t="shared" si="5"/>
        <v>40000</v>
      </c>
      <c r="J24" s="192"/>
      <c r="K24" s="200"/>
      <c r="L24" s="192">
        <f t="shared" si="6"/>
        <v>0</v>
      </c>
      <c r="M24" s="200"/>
      <c r="N24" s="200"/>
      <c r="O24" s="192">
        <f t="shared" si="1"/>
        <v>0</v>
      </c>
      <c r="P24" s="192"/>
      <c r="Q24" s="192"/>
      <c r="R24" s="192">
        <f t="shared" si="7"/>
        <v>0</v>
      </c>
      <c r="S24" s="200"/>
      <c r="T24" s="194">
        <f t="shared" si="2"/>
        <v>122000</v>
      </c>
      <c r="U24" s="193">
        <f t="shared" si="3"/>
        <v>0</v>
      </c>
      <c r="V24" s="193">
        <f t="shared" si="4"/>
        <v>122000</v>
      </c>
      <c r="X24" s="171" t="s">
        <v>210</v>
      </c>
    </row>
    <row r="25" spans="1:27" s="171" customFormat="1" x14ac:dyDescent="0.2">
      <c r="A25" s="195">
        <v>22</v>
      </c>
      <c r="B25" s="196" t="s">
        <v>230</v>
      </c>
      <c r="C25" s="196"/>
      <c r="D25" s="191"/>
      <c r="E25" s="192">
        <v>83000</v>
      </c>
      <c r="F25" s="192">
        <f t="shared" si="0"/>
        <v>83000</v>
      </c>
      <c r="G25" s="192"/>
      <c r="H25" s="192"/>
      <c r="I25" s="192">
        <f t="shared" si="5"/>
        <v>0</v>
      </c>
      <c r="J25" s="192"/>
      <c r="K25" s="200"/>
      <c r="L25" s="192">
        <f t="shared" si="6"/>
        <v>0</v>
      </c>
      <c r="M25" s="200"/>
      <c r="N25" s="200"/>
      <c r="O25" s="192">
        <f t="shared" si="1"/>
        <v>0</v>
      </c>
      <c r="P25" s="192"/>
      <c r="Q25" s="192"/>
      <c r="R25" s="192">
        <f t="shared" si="7"/>
        <v>0</v>
      </c>
      <c r="S25" s="200"/>
      <c r="T25" s="194">
        <f t="shared" si="2"/>
        <v>0</v>
      </c>
      <c r="U25" s="193">
        <f t="shared" si="3"/>
        <v>83000</v>
      </c>
      <c r="V25" s="193">
        <f t="shared" si="4"/>
        <v>83000</v>
      </c>
    </row>
    <row r="26" spans="1:27" s="171" customFormat="1" x14ac:dyDescent="0.2">
      <c r="A26" s="195">
        <v>23</v>
      </c>
      <c r="B26" s="199" t="s">
        <v>231</v>
      </c>
      <c r="C26" s="196"/>
      <c r="D26" s="191">
        <f>22802+12606-12000</f>
        <v>23408</v>
      </c>
      <c r="E26" s="192">
        <v>12000</v>
      </c>
      <c r="F26" s="192">
        <f t="shared" si="0"/>
        <v>35408</v>
      </c>
      <c r="G26" s="192">
        <v>20000</v>
      </c>
      <c r="H26" s="192">
        <v>20000</v>
      </c>
      <c r="I26" s="192">
        <f t="shared" si="5"/>
        <v>40000</v>
      </c>
      <c r="J26" s="192"/>
      <c r="K26" s="200"/>
      <c r="L26" s="192">
        <f t="shared" si="6"/>
        <v>0</v>
      </c>
      <c r="M26" s="200"/>
      <c r="N26" s="200"/>
      <c r="O26" s="192">
        <f t="shared" si="1"/>
        <v>0</v>
      </c>
      <c r="P26" s="192"/>
      <c r="Q26" s="192"/>
      <c r="R26" s="192">
        <f t="shared" si="7"/>
        <v>0</v>
      </c>
      <c r="S26" s="200"/>
      <c r="T26" s="194">
        <f t="shared" si="2"/>
        <v>43408</v>
      </c>
      <c r="U26" s="193">
        <f t="shared" si="3"/>
        <v>32000</v>
      </c>
      <c r="V26" s="193">
        <f t="shared" si="4"/>
        <v>75408</v>
      </c>
    </row>
    <row r="27" spans="1:27" s="171" customFormat="1" x14ac:dyDescent="0.2">
      <c r="A27" s="195">
        <v>24</v>
      </c>
      <c r="B27" s="199" t="s">
        <v>201</v>
      </c>
      <c r="C27" s="196"/>
      <c r="D27" s="191">
        <v>25000</v>
      </c>
      <c r="E27" s="192"/>
      <c r="F27" s="192">
        <f t="shared" si="0"/>
        <v>25000</v>
      </c>
      <c r="G27" s="192">
        <v>24308</v>
      </c>
      <c r="H27" s="192"/>
      <c r="I27" s="200">
        <f t="shared" si="5"/>
        <v>24308</v>
      </c>
      <c r="J27" s="192"/>
      <c r="K27" s="200"/>
      <c r="L27" s="192">
        <f t="shared" si="6"/>
        <v>0</v>
      </c>
      <c r="M27" s="200"/>
      <c r="N27" s="200"/>
      <c r="O27" s="192">
        <f t="shared" si="1"/>
        <v>0</v>
      </c>
      <c r="P27" s="192"/>
      <c r="Q27" s="192"/>
      <c r="R27" s="192">
        <f t="shared" si="7"/>
        <v>0</v>
      </c>
      <c r="S27" s="200"/>
      <c r="T27" s="194">
        <f t="shared" si="2"/>
        <v>49308</v>
      </c>
      <c r="U27" s="193">
        <f t="shared" si="3"/>
        <v>0</v>
      </c>
      <c r="V27" s="193">
        <f t="shared" si="4"/>
        <v>49308</v>
      </c>
      <c r="Y27" s="171" t="s">
        <v>210</v>
      </c>
    </row>
    <row r="28" spans="1:27" x14ac:dyDescent="0.2">
      <c r="A28" s="195">
        <v>25</v>
      </c>
      <c r="B28" s="196" t="s">
        <v>119</v>
      </c>
      <c r="C28" s="196"/>
      <c r="D28" s="191">
        <v>16000</v>
      </c>
      <c r="E28" s="192"/>
      <c r="F28" s="192">
        <f t="shared" si="0"/>
        <v>16000</v>
      </c>
      <c r="G28" s="192"/>
      <c r="H28" s="192"/>
      <c r="I28" s="192">
        <f t="shared" si="5"/>
        <v>0</v>
      </c>
      <c r="J28" s="192"/>
      <c r="K28" s="192"/>
      <c r="L28" s="192">
        <f t="shared" si="6"/>
        <v>0</v>
      </c>
      <c r="M28" s="192"/>
      <c r="N28" s="192"/>
      <c r="O28" s="192">
        <f t="shared" si="1"/>
        <v>0</v>
      </c>
      <c r="P28" s="192"/>
      <c r="Q28" s="192"/>
      <c r="R28" s="192">
        <f t="shared" si="7"/>
        <v>0</v>
      </c>
      <c r="S28" s="192"/>
      <c r="T28" s="194">
        <f t="shared" si="2"/>
        <v>16000</v>
      </c>
      <c r="U28" s="193">
        <f t="shared" si="3"/>
        <v>0</v>
      </c>
      <c r="V28" s="193">
        <f t="shared" si="4"/>
        <v>16000</v>
      </c>
    </row>
    <row r="29" spans="1:27" x14ac:dyDescent="0.2">
      <c r="A29" s="195">
        <v>26</v>
      </c>
      <c r="B29" s="196" t="s">
        <v>120</v>
      </c>
      <c r="C29" s="196"/>
      <c r="D29" s="191">
        <v>11000</v>
      </c>
      <c r="E29" s="192"/>
      <c r="F29" s="192">
        <f t="shared" si="0"/>
        <v>11000</v>
      </c>
      <c r="G29" s="192"/>
      <c r="H29" s="192"/>
      <c r="I29" s="192">
        <f t="shared" si="5"/>
        <v>0</v>
      </c>
      <c r="J29" s="192"/>
      <c r="K29" s="192"/>
      <c r="L29" s="192">
        <f t="shared" si="6"/>
        <v>0</v>
      </c>
      <c r="M29" s="192"/>
      <c r="N29" s="192"/>
      <c r="O29" s="192">
        <f t="shared" si="1"/>
        <v>0</v>
      </c>
      <c r="P29" s="192"/>
      <c r="Q29" s="192"/>
      <c r="R29" s="192">
        <f t="shared" si="7"/>
        <v>0</v>
      </c>
      <c r="S29" s="192"/>
      <c r="T29" s="194">
        <f t="shared" si="2"/>
        <v>11000</v>
      </c>
      <c r="U29" s="193">
        <f t="shared" si="3"/>
        <v>0</v>
      </c>
      <c r="V29" s="193">
        <f t="shared" si="4"/>
        <v>11000</v>
      </c>
    </row>
    <row r="30" spans="1:27" x14ac:dyDescent="0.2">
      <c r="A30" s="195">
        <v>27</v>
      </c>
      <c r="B30" s="238" t="s">
        <v>232</v>
      </c>
      <c r="C30" s="196"/>
      <c r="D30" s="191"/>
      <c r="E30" s="192"/>
      <c r="F30" s="192">
        <f t="shared" ref="F30:F37" si="8">SUM(D30:E30)</f>
        <v>0</v>
      </c>
      <c r="G30" s="192">
        <v>15000</v>
      </c>
      <c r="H30" s="192"/>
      <c r="I30" s="192">
        <v>15000</v>
      </c>
      <c r="J30" s="246">
        <v>20000</v>
      </c>
      <c r="K30" s="192"/>
      <c r="L30" s="246">
        <f t="shared" si="6"/>
        <v>20000</v>
      </c>
      <c r="M30" s="192"/>
      <c r="N30" s="192"/>
      <c r="O30" s="192">
        <f t="shared" ref="O30:O37" si="9">SUM(M30:N30)</f>
        <v>0</v>
      </c>
      <c r="P30" s="192"/>
      <c r="Q30" s="192"/>
      <c r="R30" s="192">
        <f t="shared" si="7"/>
        <v>0</v>
      </c>
      <c r="S30" s="192"/>
      <c r="T30" s="194">
        <f t="shared" si="2"/>
        <v>35000</v>
      </c>
      <c r="U30" s="193">
        <f t="shared" si="3"/>
        <v>0</v>
      </c>
      <c r="V30" s="193">
        <f t="shared" si="4"/>
        <v>35000</v>
      </c>
      <c r="X30" s="91" t="s">
        <v>210</v>
      </c>
    </row>
    <row r="31" spans="1:27" x14ac:dyDescent="0.2">
      <c r="A31" s="195"/>
      <c r="B31" s="225" t="s">
        <v>253</v>
      </c>
      <c r="C31" s="196"/>
      <c r="D31" s="191"/>
      <c r="E31" s="192"/>
      <c r="F31" s="192"/>
      <c r="G31" s="192">
        <v>70000</v>
      </c>
      <c r="H31" s="192"/>
      <c r="I31" s="192">
        <v>70000</v>
      </c>
      <c r="J31" s="192"/>
      <c r="K31" s="192"/>
      <c r="L31" s="192"/>
      <c r="M31" s="192"/>
      <c r="N31" s="192"/>
      <c r="O31" s="192"/>
      <c r="P31" s="192"/>
      <c r="Q31" s="192"/>
      <c r="R31" s="192"/>
      <c r="S31" s="192"/>
      <c r="T31" s="194"/>
      <c r="U31" s="193"/>
      <c r="V31" s="193"/>
      <c r="X31" s="91" t="s">
        <v>210</v>
      </c>
    </row>
    <row r="32" spans="1:27" ht="25.5" x14ac:dyDescent="0.2">
      <c r="A32" s="195">
        <v>28</v>
      </c>
      <c r="B32" s="225" t="s">
        <v>202</v>
      </c>
      <c r="C32" s="196"/>
      <c r="D32" s="191"/>
      <c r="E32" s="192"/>
      <c r="F32" s="192">
        <f t="shared" si="8"/>
        <v>0</v>
      </c>
      <c r="G32" s="192">
        <v>10000</v>
      </c>
      <c r="H32" s="192"/>
      <c r="I32" s="192">
        <f t="shared" si="5"/>
        <v>10000</v>
      </c>
      <c r="J32" s="192"/>
      <c r="K32" s="192"/>
      <c r="L32" s="192">
        <f t="shared" si="6"/>
        <v>0</v>
      </c>
      <c r="M32" s="192"/>
      <c r="N32" s="192"/>
      <c r="O32" s="192">
        <f t="shared" si="9"/>
        <v>0</v>
      </c>
      <c r="P32" s="192"/>
      <c r="Q32" s="192"/>
      <c r="R32" s="192">
        <f t="shared" si="7"/>
        <v>0</v>
      </c>
      <c r="S32" s="192"/>
      <c r="T32" s="194">
        <f t="shared" si="2"/>
        <v>10000</v>
      </c>
      <c r="U32" s="193">
        <f t="shared" si="3"/>
        <v>0</v>
      </c>
      <c r="V32" s="193">
        <f t="shared" si="4"/>
        <v>10000</v>
      </c>
      <c r="X32" s="91" t="s">
        <v>210</v>
      </c>
    </row>
    <row r="33" spans="1:24" x14ac:dyDescent="0.2">
      <c r="A33" s="226">
        <v>29</v>
      </c>
      <c r="B33" s="238" t="s">
        <v>57</v>
      </c>
      <c r="C33" s="196" t="s">
        <v>131</v>
      </c>
      <c r="D33" s="191"/>
      <c r="E33" s="192"/>
      <c r="F33" s="192">
        <f t="shared" si="8"/>
        <v>0</v>
      </c>
      <c r="G33" s="192">
        <v>136000</v>
      </c>
      <c r="H33" s="192">
        <v>80000</v>
      </c>
      <c r="I33" s="192">
        <f t="shared" si="5"/>
        <v>216000</v>
      </c>
      <c r="J33" s="192"/>
      <c r="K33" s="192"/>
      <c r="L33" s="192">
        <f t="shared" si="6"/>
        <v>0</v>
      </c>
      <c r="M33" s="192"/>
      <c r="N33" s="192"/>
      <c r="O33" s="192">
        <f t="shared" si="9"/>
        <v>0</v>
      </c>
      <c r="P33" s="192"/>
      <c r="Q33" s="192"/>
      <c r="R33" s="192">
        <f t="shared" si="7"/>
        <v>0</v>
      </c>
      <c r="S33" s="192"/>
      <c r="T33" s="194">
        <f t="shared" si="2"/>
        <v>136000</v>
      </c>
      <c r="U33" s="193">
        <f t="shared" si="3"/>
        <v>80000</v>
      </c>
      <c r="V33" s="193">
        <f t="shared" si="4"/>
        <v>216000</v>
      </c>
      <c r="X33" s="91" t="s">
        <v>210</v>
      </c>
    </row>
    <row r="34" spans="1:24" x14ac:dyDescent="0.2">
      <c r="A34" s="226">
        <v>30</v>
      </c>
      <c r="B34" s="238" t="s">
        <v>257</v>
      </c>
      <c r="C34" s="196"/>
      <c r="D34" s="191"/>
      <c r="E34" s="192"/>
      <c r="F34" s="192">
        <f t="shared" si="8"/>
        <v>0</v>
      </c>
      <c r="G34" s="200">
        <v>80000</v>
      </c>
      <c r="H34" s="192"/>
      <c r="I34" s="200">
        <f>120000-40000</f>
        <v>80000</v>
      </c>
      <c r="J34" s="192">
        <v>200000</v>
      </c>
      <c r="K34" s="192"/>
      <c r="L34" s="192">
        <f t="shared" si="6"/>
        <v>200000</v>
      </c>
      <c r="M34" s="192">
        <v>400000</v>
      </c>
      <c r="N34" s="192"/>
      <c r="O34" s="192">
        <f t="shared" si="9"/>
        <v>400000</v>
      </c>
      <c r="P34" s="192">
        <v>400000</v>
      </c>
      <c r="Q34" s="192"/>
      <c r="R34" s="192">
        <f t="shared" si="7"/>
        <v>400000</v>
      </c>
      <c r="S34" s="192">
        <v>200000</v>
      </c>
      <c r="T34" s="194">
        <f t="shared" si="2"/>
        <v>1280000</v>
      </c>
      <c r="U34" s="193">
        <f t="shared" si="3"/>
        <v>0</v>
      </c>
      <c r="V34" s="193">
        <f t="shared" si="4"/>
        <v>1280000</v>
      </c>
      <c r="W34" s="127"/>
      <c r="X34" s="91" t="s">
        <v>210</v>
      </c>
    </row>
    <row r="35" spans="1:24" ht="25.5" x14ac:dyDescent="0.2">
      <c r="A35" s="195">
        <v>31</v>
      </c>
      <c r="B35" s="219" t="s">
        <v>125</v>
      </c>
      <c r="C35" s="196" t="s">
        <v>51</v>
      </c>
      <c r="D35" s="191"/>
      <c r="E35" s="192"/>
      <c r="F35" s="192">
        <f t="shared" si="8"/>
        <v>0</v>
      </c>
      <c r="G35" s="200">
        <v>40000</v>
      </c>
      <c r="H35" s="200">
        <v>160000</v>
      </c>
      <c r="I35" s="200">
        <f t="shared" si="5"/>
        <v>200000</v>
      </c>
      <c r="J35" s="192"/>
      <c r="K35" s="192"/>
      <c r="L35" s="192">
        <f t="shared" si="6"/>
        <v>0</v>
      </c>
      <c r="M35" s="192"/>
      <c r="N35" s="192"/>
      <c r="O35" s="192">
        <f t="shared" si="9"/>
        <v>0</v>
      </c>
      <c r="P35" s="192"/>
      <c r="Q35" s="192"/>
      <c r="R35" s="192">
        <f t="shared" si="7"/>
        <v>0</v>
      </c>
      <c r="S35" s="192"/>
      <c r="T35" s="194">
        <f t="shared" si="2"/>
        <v>40000</v>
      </c>
      <c r="U35" s="193">
        <f t="shared" si="3"/>
        <v>160000</v>
      </c>
      <c r="V35" s="193">
        <f t="shared" si="4"/>
        <v>200000</v>
      </c>
      <c r="X35" s="91" t="s">
        <v>210</v>
      </c>
    </row>
    <row r="36" spans="1:24" x14ac:dyDescent="0.2">
      <c r="A36" s="195">
        <v>32</v>
      </c>
      <c r="B36" s="238" t="s">
        <v>233</v>
      </c>
      <c r="C36" s="196" t="s">
        <v>63</v>
      </c>
      <c r="D36" s="191"/>
      <c r="E36" s="192"/>
      <c r="F36" s="192">
        <f t="shared" si="8"/>
        <v>0</v>
      </c>
      <c r="G36" s="192">
        <v>95000</v>
      </c>
      <c r="H36" s="192">
        <v>110000</v>
      </c>
      <c r="I36" s="192">
        <f t="shared" si="5"/>
        <v>205000</v>
      </c>
      <c r="J36" s="192">
        <v>0</v>
      </c>
      <c r="K36" s="192"/>
      <c r="L36" s="192">
        <f t="shared" si="6"/>
        <v>0</v>
      </c>
      <c r="M36" s="192"/>
      <c r="N36" s="192"/>
      <c r="O36" s="192">
        <f t="shared" si="9"/>
        <v>0</v>
      </c>
      <c r="P36" s="192"/>
      <c r="Q36" s="192"/>
      <c r="R36" s="192">
        <f t="shared" si="7"/>
        <v>0</v>
      </c>
      <c r="S36" s="192"/>
      <c r="T36" s="194">
        <f t="shared" si="2"/>
        <v>95000</v>
      </c>
      <c r="U36" s="193">
        <f t="shared" si="3"/>
        <v>110000</v>
      </c>
      <c r="V36" s="193">
        <f t="shared" si="4"/>
        <v>205000</v>
      </c>
      <c r="X36" s="91" t="s">
        <v>210</v>
      </c>
    </row>
    <row r="37" spans="1:24" x14ac:dyDescent="0.2">
      <c r="A37" s="195">
        <v>33</v>
      </c>
      <c r="B37" s="238" t="s">
        <v>234</v>
      </c>
      <c r="C37" s="196" t="s">
        <v>63</v>
      </c>
      <c r="D37" s="191"/>
      <c r="E37" s="192"/>
      <c r="F37" s="192">
        <f t="shared" si="8"/>
        <v>0</v>
      </c>
      <c r="G37" s="192">
        <v>40000</v>
      </c>
      <c r="H37" s="192">
        <v>0</v>
      </c>
      <c r="I37" s="192">
        <v>40000</v>
      </c>
      <c r="J37" s="192">
        <v>30000</v>
      </c>
      <c r="K37" s="192">
        <v>90000</v>
      </c>
      <c r="L37" s="192">
        <f t="shared" si="6"/>
        <v>120000</v>
      </c>
      <c r="M37" s="192"/>
      <c r="N37" s="192"/>
      <c r="O37" s="192">
        <f t="shared" si="9"/>
        <v>0</v>
      </c>
      <c r="P37" s="192"/>
      <c r="Q37" s="192"/>
      <c r="R37" s="192">
        <f t="shared" si="7"/>
        <v>0</v>
      </c>
      <c r="S37" s="192"/>
      <c r="T37" s="194">
        <f t="shared" si="2"/>
        <v>70000</v>
      </c>
      <c r="U37" s="193">
        <f t="shared" si="3"/>
        <v>90000</v>
      </c>
      <c r="V37" s="193">
        <f t="shared" si="4"/>
        <v>160000</v>
      </c>
      <c r="X37" s="91" t="s">
        <v>210</v>
      </c>
    </row>
    <row r="38" spans="1:24" x14ac:dyDescent="0.2">
      <c r="A38" s="195">
        <v>34</v>
      </c>
      <c r="B38" s="238" t="s">
        <v>62</v>
      </c>
      <c r="C38" s="196"/>
      <c r="D38" s="191"/>
      <c r="E38" s="192"/>
      <c r="F38" s="192">
        <f t="shared" si="0"/>
        <v>0</v>
      </c>
      <c r="G38" s="192">
        <v>35000</v>
      </c>
      <c r="H38" s="192"/>
      <c r="I38" s="192">
        <f t="shared" si="5"/>
        <v>35000</v>
      </c>
      <c r="J38" s="192"/>
      <c r="K38" s="192"/>
      <c r="L38" s="192">
        <f t="shared" si="6"/>
        <v>0</v>
      </c>
      <c r="M38" s="192"/>
      <c r="N38" s="192"/>
      <c r="O38" s="192">
        <f t="shared" si="1"/>
        <v>0</v>
      </c>
      <c r="P38" s="192"/>
      <c r="Q38" s="192"/>
      <c r="R38" s="192">
        <f t="shared" si="7"/>
        <v>0</v>
      </c>
      <c r="S38" s="192"/>
      <c r="T38" s="194">
        <f t="shared" si="2"/>
        <v>35000</v>
      </c>
      <c r="U38" s="193">
        <f t="shared" si="3"/>
        <v>0</v>
      </c>
      <c r="V38" s="193">
        <f t="shared" si="4"/>
        <v>35000</v>
      </c>
      <c r="W38" s="127"/>
      <c r="X38" s="91" t="s">
        <v>210</v>
      </c>
    </row>
    <row r="39" spans="1:24" ht="25.5" x14ac:dyDescent="0.2">
      <c r="A39" s="195">
        <v>35</v>
      </c>
      <c r="B39" s="238" t="s">
        <v>60</v>
      </c>
      <c r="C39" s="196" t="s">
        <v>52</v>
      </c>
      <c r="D39" s="191"/>
      <c r="E39" s="192"/>
      <c r="F39" s="192">
        <f t="shared" si="0"/>
        <v>0</v>
      </c>
      <c r="G39" s="192">
        <v>5000</v>
      </c>
      <c r="H39" s="192"/>
      <c r="I39" s="192">
        <v>5000</v>
      </c>
      <c r="J39" s="192">
        <v>13500</v>
      </c>
      <c r="K39" s="192"/>
      <c r="L39" s="192">
        <f t="shared" si="6"/>
        <v>13500</v>
      </c>
      <c r="M39" s="192"/>
      <c r="N39" s="192"/>
      <c r="O39" s="192">
        <f t="shared" si="1"/>
        <v>0</v>
      </c>
      <c r="P39" s="192"/>
      <c r="Q39" s="192"/>
      <c r="R39" s="192">
        <f t="shared" si="7"/>
        <v>0</v>
      </c>
      <c r="S39" s="192"/>
      <c r="T39" s="194">
        <f t="shared" si="2"/>
        <v>18500</v>
      </c>
      <c r="U39" s="193">
        <f t="shared" si="3"/>
        <v>0</v>
      </c>
      <c r="V39" s="193">
        <f t="shared" si="4"/>
        <v>18500</v>
      </c>
      <c r="X39" s="127" t="s">
        <v>210</v>
      </c>
    </row>
    <row r="40" spans="1:24" x14ac:dyDescent="0.2">
      <c r="A40" s="195">
        <v>36</v>
      </c>
      <c r="B40" s="196" t="s">
        <v>34</v>
      </c>
      <c r="C40" s="196" t="s">
        <v>51</v>
      </c>
      <c r="D40" s="191"/>
      <c r="E40" s="192"/>
      <c r="F40" s="192">
        <f>SUM(D40:E40)</f>
        <v>0</v>
      </c>
      <c r="G40" s="192"/>
      <c r="H40" s="192"/>
      <c r="I40" s="192">
        <f>SUM(G40:H40)</f>
        <v>0</v>
      </c>
      <c r="J40" s="246">
        <v>0</v>
      </c>
      <c r="K40" s="192"/>
      <c r="L40" s="192">
        <f>SUM(J40:K40)</f>
        <v>0</v>
      </c>
      <c r="M40" s="246">
        <v>86000</v>
      </c>
      <c r="N40" s="192">
        <v>250000</v>
      </c>
      <c r="O40" s="192">
        <f>SUM(M40:N40)</f>
        <v>336000</v>
      </c>
      <c r="P40" s="192"/>
      <c r="Q40" s="192"/>
      <c r="R40" s="192">
        <f>P40+Q40</f>
        <v>0</v>
      </c>
      <c r="S40" s="192"/>
      <c r="T40" s="194">
        <f t="shared" si="2"/>
        <v>86000</v>
      </c>
      <c r="U40" s="193">
        <f t="shared" si="3"/>
        <v>250000</v>
      </c>
      <c r="V40" s="193">
        <f t="shared" si="4"/>
        <v>336000</v>
      </c>
    </row>
    <row r="41" spans="1:24" x14ac:dyDescent="0.2">
      <c r="A41" s="195">
        <v>37</v>
      </c>
      <c r="B41" s="196" t="s">
        <v>16</v>
      </c>
      <c r="C41" s="196"/>
      <c r="D41" s="191"/>
      <c r="E41" s="192"/>
      <c r="F41" s="192">
        <f t="shared" si="0"/>
        <v>0</v>
      </c>
      <c r="G41" s="192"/>
      <c r="H41" s="192"/>
      <c r="I41" s="192">
        <f t="shared" si="5"/>
        <v>0</v>
      </c>
      <c r="J41" s="246">
        <v>20000</v>
      </c>
      <c r="K41" s="192"/>
      <c r="L41" s="192">
        <f t="shared" si="6"/>
        <v>20000</v>
      </c>
      <c r="M41" s="192"/>
      <c r="N41" s="192"/>
      <c r="O41" s="192">
        <f t="shared" si="1"/>
        <v>0</v>
      </c>
      <c r="P41" s="192"/>
      <c r="Q41" s="192"/>
      <c r="R41" s="192">
        <f t="shared" si="7"/>
        <v>0</v>
      </c>
      <c r="S41" s="192"/>
      <c r="T41" s="194">
        <f t="shared" si="2"/>
        <v>20000</v>
      </c>
      <c r="U41" s="193">
        <f t="shared" si="3"/>
        <v>0</v>
      </c>
      <c r="V41" s="193">
        <f t="shared" si="4"/>
        <v>20000</v>
      </c>
    </row>
    <row r="42" spans="1:24" x14ac:dyDescent="0.2">
      <c r="A42" s="195">
        <v>38</v>
      </c>
      <c r="B42" s="196" t="s">
        <v>24</v>
      </c>
      <c r="C42" s="196"/>
      <c r="D42" s="191"/>
      <c r="E42" s="192"/>
      <c r="F42" s="192">
        <f t="shared" ref="F42:F50" si="10">SUM(D42:E42)</f>
        <v>0</v>
      </c>
      <c r="G42" s="192"/>
      <c r="H42" s="192"/>
      <c r="I42" s="192">
        <f t="shared" si="5"/>
        <v>0</v>
      </c>
      <c r="J42" s="246">
        <v>20000</v>
      </c>
      <c r="K42" s="192"/>
      <c r="L42" s="192">
        <f t="shared" si="6"/>
        <v>20000</v>
      </c>
      <c r="M42" s="192"/>
      <c r="N42" s="192"/>
      <c r="O42" s="192">
        <f t="shared" ref="O42:O50" si="11">SUM(M42:N42)</f>
        <v>0</v>
      </c>
      <c r="P42" s="192"/>
      <c r="Q42" s="192"/>
      <c r="R42" s="192">
        <f t="shared" si="7"/>
        <v>0</v>
      </c>
      <c r="S42" s="192"/>
      <c r="T42" s="194">
        <f t="shared" si="2"/>
        <v>20000</v>
      </c>
      <c r="U42" s="193">
        <f t="shared" si="3"/>
        <v>0</v>
      </c>
      <c r="V42" s="193">
        <f t="shared" si="4"/>
        <v>20000</v>
      </c>
    </row>
    <row r="43" spans="1:24" x14ac:dyDescent="0.2">
      <c r="A43" s="195">
        <v>39</v>
      </c>
      <c r="B43" s="196" t="s">
        <v>235</v>
      </c>
      <c r="C43" s="196"/>
      <c r="D43" s="191"/>
      <c r="E43" s="192"/>
      <c r="F43" s="192">
        <f t="shared" si="10"/>
        <v>0</v>
      </c>
      <c r="G43" s="192"/>
      <c r="H43" s="192"/>
      <c r="I43" s="192">
        <f t="shared" si="5"/>
        <v>0</v>
      </c>
      <c r="J43" s="246">
        <v>20000</v>
      </c>
      <c r="K43" s="192"/>
      <c r="L43" s="192">
        <f t="shared" si="6"/>
        <v>20000</v>
      </c>
      <c r="M43" s="192">
        <v>0</v>
      </c>
      <c r="N43" s="192"/>
      <c r="O43" s="192">
        <f t="shared" si="11"/>
        <v>0</v>
      </c>
      <c r="P43" s="192">
        <v>200000</v>
      </c>
      <c r="Q43" s="192"/>
      <c r="R43" s="192">
        <f t="shared" si="7"/>
        <v>200000</v>
      </c>
      <c r="S43" s="192"/>
      <c r="T43" s="194">
        <f t="shared" si="2"/>
        <v>220000</v>
      </c>
      <c r="U43" s="193">
        <f t="shared" si="3"/>
        <v>0</v>
      </c>
      <c r="V43" s="193">
        <f t="shared" si="4"/>
        <v>220000</v>
      </c>
    </row>
    <row r="44" spans="1:24" x14ac:dyDescent="0.2">
      <c r="A44" s="195">
        <v>40</v>
      </c>
      <c r="B44" s="196" t="s">
        <v>113</v>
      </c>
      <c r="C44" s="196" t="s">
        <v>63</v>
      </c>
      <c r="D44" s="191"/>
      <c r="E44" s="192"/>
      <c r="F44" s="192">
        <f t="shared" si="10"/>
        <v>0</v>
      </c>
      <c r="G44" s="192"/>
      <c r="H44" s="192"/>
      <c r="I44" s="192">
        <f t="shared" si="5"/>
        <v>0</v>
      </c>
      <c r="J44" s="192"/>
      <c r="K44" s="192"/>
      <c r="L44" s="192">
        <f t="shared" si="6"/>
        <v>0</v>
      </c>
      <c r="M44" s="192">
        <v>52000</v>
      </c>
      <c r="N44" s="192">
        <v>120000</v>
      </c>
      <c r="O44" s="192">
        <f t="shared" si="11"/>
        <v>172000</v>
      </c>
      <c r="P44" s="192"/>
      <c r="Q44" s="192"/>
      <c r="R44" s="192">
        <f t="shared" si="7"/>
        <v>0</v>
      </c>
      <c r="S44" s="192"/>
      <c r="T44" s="191">
        <f t="shared" si="2"/>
        <v>52000</v>
      </c>
      <c r="U44" s="192">
        <f t="shared" si="3"/>
        <v>120000</v>
      </c>
      <c r="V44" s="192">
        <f t="shared" si="4"/>
        <v>172000</v>
      </c>
    </row>
    <row r="45" spans="1:24" ht="12" customHeight="1" x14ac:dyDescent="0.2">
      <c r="A45" s="195">
        <v>41</v>
      </c>
      <c r="B45" s="196" t="s">
        <v>43</v>
      </c>
      <c r="C45" s="196"/>
      <c r="D45" s="191"/>
      <c r="E45" s="192"/>
      <c r="F45" s="192">
        <f t="shared" si="10"/>
        <v>0</v>
      </c>
      <c r="G45" s="192"/>
      <c r="H45" s="192"/>
      <c r="I45" s="192">
        <f t="shared" si="5"/>
        <v>0</v>
      </c>
      <c r="J45" s="192"/>
      <c r="K45" s="192"/>
      <c r="L45" s="192">
        <f t="shared" si="6"/>
        <v>0</v>
      </c>
      <c r="M45" s="192">
        <v>50000</v>
      </c>
      <c r="N45" s="192"/>
      <c r="O45" s="192">
        <f t="shared" si="11"/>
        <v>50000</v>
      </c>
      <c r="P45" s="192"/>
      <c r="Q45" s="192"/>
      <c r="R45" s="192">
        <f t="shared" si="7"/>
        <v>0</v>
      </c>
      <c r="S45" s="192"/>
      <c r="T45" s="191">
        <f t="shared" si="2"/>
        <v>50000</v>
      </c>
      <c r="U45" s="192">
        <f t="shared" si="3"/>
        <v>0</v>
      </c>
      <c r="V45" s="192">
        <f t="shared" si="4"/>
        <v>50000</v>
      </c>
    </row>
    <row r="46" spans="1:24" x14ac:dyDescent="0.2">
      <c r="A46" s="195">
        <v>42</v>
      </c>
      <c r="B46" s="201" t="s">
        <v>236</v>
      </c>
      <c r="C46" s="201"/>
      <c r="D46" s="191"/>
      <c r="E46" s="192"/>
      <c r="F46" s="192">
        <f t="shared" si="10"/>
        <v>0</v>
      </c>
      <c r="G46" s="192"/>
      <c r="H46" s="192"/>
      <c r="I46" s="192">
        <f t="shared" si="5"/>
        <v>0</v>
      </c>
      <c r="J46" s="192"/>
      <c r="K46" s="192"/>
      <c r="L46" s="192">
        <f t="shared" si="6"/>
        <v>0</v>
      </c>
      <c r="M46" s="192">
        <v>53000</v>
      </c>
      <c r="N46" s="192"/>
      <c r="O46" s="192">
        <f t="shared" si="11"/>
        <v>53000</v>
      </c>
      <c r="P46" s="192"/>
      <c r="Q46" s="192"/>
      <c r="R46" s="192">
        <f t="shared" si="7"/>
        <v>0</v>
      </c>
      <c r="S46" s="192"/>
      <c r="T46" s="191">
        <f t="shared" si="2"/>
        <v>53000</v>
      </c>
      <c r="U46" s="192">
        <f t="shared" si="3"/>
        <v>0</v>
      </c>
      <c r="V46" s="192">
        <f t="shared" si="4"/>
        <v>53000</v>
      </c>
    </row>
    <row r="47" spans="1:24" x14ac:dyDescent="0.2">
      <c r="A47" s="195">
        <v>43</v>
      </c>
      <c r="B47" s="196" t="s">
        <v>237</v>
      </c>
      <c r="C47" s="196"/>
      <c r="D47" s="191"/>
      <c r="E47" s="192"/>
      <c r="F47" s="192">
        <f t="shared" si="10"/>
        <v>0</v>
      </c>
      <c r="G47" s="192"/>
      <c r="H47" s="192"/>
      <c r="I47" s="192">
        <f t="shared" si="5"/>
        <v>0</v>
      </c>
      <c r="J47" s="192"/>
      <c r="K47" s="192"/>
      <c r="L47" s="192">
        <f t="shared" si="6"/>
        <v>0</v>
      </c>
      <c r="M47" s="192"/>
      <c r="N47" s="192"/>
      <c r="O47" s="192">
        <f t="shared" si="11"/>
        <v>0</v>
      </c>
      <c r="P47" s="192">
        <v>20000</v>
      </c>
      <c r="Q47" s="192"/>
      <c r="R47" s="192">
        <f t="shared" si="7"/>
        <v>20000</v>
      </c>
      <c r="S47" s="192">
        <v>250000</v>
      </c>
      <c r="T47" s="191">
        <f t="shared" si="2"/>
        <v>270000</v>
      </c>
      <c r="U47" s="192">
        <f t="shared" si="3"/>
        <v>0</v>
      </c>
      <c r="V47" s="192">
        <f t="shared" si="4"/>
        <v>270000</v>
      </c>
    </row>
    <row r="48" spans="1:24" s="171" customFormat="1" ht="16.5" customHeight="1" x14ac:dyDescent="0.2">
      <c r="A48" s="195">
        <v>44</v>
      </c>
      <c r="B48" s="196" t="s">
        <v>238</v>
      </c>
      <c r="C48" s="196"/>
      <c r="D48" s="191"/>
      <c r="E48" s="192"/>
      <c r="F48" s="192">
        <f t="shared" si="10"/>
        <v>0</v>
      </c>
      <c r="G48" s="192"/>
      <c r="H48" s="192"/>
      <c r="I48" s="192">
        <f t="shared" si="5"/>
        <v>0</v>
      </c>
      <c r="J48" s="192"/>
      <c r="K48" s="192"/>
      <c r="L48" s="192">
        <f t="shared" si="6"/>
        <v>0</v>
      </c>
      <c r="M48" s="192"/>
      <c r="N48" s="192"/>
      <c r="O48" s="192">
        <f t="shared" si="11"/>
        <v>0</v>
      </c>
      <c r="P48" s="192">
        <v>50000</v>
      </c>
      <c r="Q48" s="192"/>
      <c r="R48" s="192">
        <f t="shared" si="7"/>
        <v>50000</v>
      </c>
      <c r="S48" s="192">
        <v>500000</v>
      </c>
      <c r="T48" s="191">
        <f t="shared" si="2"/>
        <v>550000</v>
      </c>
      <c r="U48" s="192">
        <f t="shared" si="3"/>
        <v>0</v>
      </c>
      <c r="V48" s="192">
        <f t="shared" si="4"/>
        <v>550000</v>
      </c>
    </row>
    <row r="49" spans="1:24" s="171" customFormat="1" ht="16.5" customHeight="1" x14ac:dyDescent="0.2">
      <c r="A49" s="195">
        <v>45</v>
      </c>
      <c r="B49" s="196" t="s">
        <v>239</v>
      </c>
      <c r="C49" s="196"/>
      <c r="D49" s="191"/>
      <c r="E49" s="192"/>
      <c r="F49" s="192">
        <f t="shared" si="10"/>
        <v>0</v>
      </c>
      <c r="G49" s="192"/>
      <c r="H49" s="192"/>
      <c r="I49" s="192">
        <f t="shared" si="5"/>
        <v>0</v>
      </c>
      <c r="J49" s="192"/>
      <c r="K49" s="192"/>
      <c r="L49" s="192">
        <f t="shared" si="6"/>
        <v>0</v>
      </c>
      <c r="M49" s="192"/>
      <c r="N49" s="192"/>
      <c r="O49" s="192">
        <f t="shared" si="11"/>
        <v>0</v>
      </c>
      <c r="P49" s="192">
        <v>30000</v>
      </c>
      <c r="Q49" s="192"/>
      <c r="R49" s="192">
        <f t="shared" si="7"/>
        <v>30000</v>
      </c>
      <c r="S49" s="192">
        <v>170000</v>
      </c>
      <c r="T49" s="191">
        <f t="shared" si="2"/>
        <v>200000</v>
      </c>
      <c r="U49" s="192">
        <f t="shared" si="3"/>
        <v>0</v>
      </c>
      <c r="V49" s="192">
        <f t="shared" si="4"/>
        <v>200000</v>
      </c>
    </row>
    <row r="50" spans="1:24" x14ac:dyDescent="0.2">
      <c r="A50" s="195">
        <v>46</v>
      </c>
      <c r="B50" s="196" t="s">
        <v>127</v>
      </c>
      <c r="C50" s="196"/>
      <c r="D50" s="191"/>
      <c r="E50" s="192"/>
      <c r="F50" s="192">
        <f t="shared" si="10"/>
        <v>0</v>
      </c>
      <c r="G50" s="192"/>
      <c r="H50" s="192"/>
      <c r="I50" s="192">
        <f t="shared" si="5"/>
        <v>0</v>
      </c>
      <c r="J50" s="192"/>
      <c r="K50" s="192"/>
      <c r="L50" s="192">
        <f t="shared" si="6"/>
        <v>0</v>
      </c>
      <c r="M50" s="192"/>
      <c r="N50" s="192"/>
      <c r="O50" s="192">
        <f t="shared" si="11"/>
        <v>0</v>
      </c>
      <c r="P50" s="192"/>
      <c r="Q50" s="192"/>
      <c r="R50" s="192">
        <f t="shared" si="7"/>
        <v>0</v>
      </c>
      <c r="S50" s="192">
        <v>80000</v>
      </c>
      <c r="T50" s="191">
        <f t="shared" si="2"/>
        <v>80000</v>
      </c>
      <c r="U50" s="192">
        <f t="shared" si="3"/>
        <v>0</v>
      </c>
      <c r="V50" s="192">
        <f t="shared" si="4"/>
        <v>80000</v>
      </c>
    </row>
    <row r="51" spans="1:24" x14ac:dyDescent="0.2">
      <c r="A51" s="195">
        <v>47</v>
      </c>
      <c r="B51" s="196" t="s">
        <v>206</v>
      </c>
      <c r="C51" s="196"/>
      <c r="D51" s="191"/>
      <c r="E51" s="192"/>
      <c r="F51" s="192">
        <f t="shared" si="0"/>
        <v>0</v>
      </c>
      <c r="G51" s="192"/>
      <c r="H51" s="192"/>
      <c r="I51" s="192">
        <f t="shared" si="5"/>
        <v>0</v>
      </c>
      <c r="J51" s="192"/>
      <c r="K51" s="192"/>
      <c r="L51" s="192">
        <f t="shared" si="6"/>
        <v>0</v>
      </c>
      <c r="M51" s="192"/>
      <c r="N51" s="192"/>
      <c r="O51" s="192">
        <f t="shared" si="1"/>
        <v>0</v>
      </c>
      <c r="P51" s="192"/>
      <c r="Q51" s="192"/>
      <c r="R51" s="192">
        <f t="shared" si="7"/>
        <v>0</v>
      </c>
      <c r="S51" s="192">
        <v>720000</v>
      </c>
      <c r="T51" s="191">
        <f t="shared" si="2"/>
        <v>720000</v>
      </c>
      <c r="U51" s="192">
        <f t="shared" si="3"/>
        <v>0</v>
      </c>
      <c r="V51" s="192">
        <f t="shared" si="4"/>
        <v>720000</v>
      </c>
    </row>
    <row r="52" spans="1:24" ht="12" customHeight="1" x14ac:dyDescent="0.2">
      <c r="A52" s="195">
        <v>48</v>
      </c>
      <c r="B52" s="196" t="s">
        <v>114</v>
      </c>
      <c r="C52" s="196" t="s">
        <v>51</v>
      </c>
      <c r="D52" s="191"/>
      <c r="E52" s="192"/>
      <c r="F52" s="192">
        <f t="shared" si="0"/>
        <v>0</v>
      </c>
      <c r="G52" s="192"/>
      <c r="H52" s="192"/>
      <c r="I52" s="192">
        <f t="shared" si="5"/>
        <v>0</v>
      </c>
      <c r="J52" s="192"/>
      <c r="K52" s="192"/>
      <c r="L52" s="192">
        <f t="shared" si="6"/>
        <v>0</v>
      </c>
      <c r="M52" s="192"/>
      <c r="N52" s="192"/>
      <c r="O52" s="192">
        <f t="shared" si="1"/>
        <v>0</v>
      </c>
      <c r="P52" s="192"/>
      <c r="Q52" s="192"/>
      <c r="R52" s="192">
        <f t="shared" si="7"/>
        <v>0</v>
      </c>
      <c r="S52" s="192">
        <v>100000</v>
      </c>
      <c r="T52" s="191">
        <f t="shared" si="2"/>
        <v>100000</v>
      </c>
      <c r="U52" s="192">
        <f t="shared" si="3"/>
        <v>0</v>
      </c>
      <c r="V52" s="192">
        <f t="shared" si="4"/>
        <v>100000</v>
      </c>
    </row>
    <row r="53" spans="1:24" x14ac:dyDescent="0.2">
      <c r="A53" s="195">
        <v>49</v>
      </c>
      <c r="B53" s="196" t="s">
        <v>115</v>
      </c>
      <c r="C53" s="196"/>
      <c r="D53" s="191"/>
      <c r="E53" s="192"/>
      <c r="F53" s="192">
        <f t="shared" si="0"/>
        <v>0</v>
      </c>
      <c r="G53" s="192"/>
      <c r="H53" s="192"/>
      <c r="I53" s="192">
        <f t="shared" si="5"/>
        <v>0</v>
      </c>
      <c r="J53" s="192"/>
      <c r="K53" s="192"/>
      <c r="L53" s="192">
        <f t="shared" si="6"/>
        <v>0</v>
      </c>
      <c r="M53" s="192"/>
      <c r="N53" s="192"/>
      <c r="O53" s="192">
        <f t="shared" si="1"/>
        <v>0</v>
      </c>
      <c r="P53" s="192"/>
      <c r="Q53" s="192"/>
      <c r="R53" s="192">
        <f t="shared" si="7"/>
        <v>0</v>
      </c>
      <c r="S53" s="192">
        <v>1000000</v>
      </c>
      <c r="T53" s="191">
        <f t="shared" si="2"/>
        <v>1000000</v>
      </c>
      <c r="U53" s="192">
        <f t="shared" si="3"/>
        <v>0</v>
      </c>
      <c r="V53" s="192">
        <f t="shared" si="4"/>
        <v>1000000</v>
      </c>
    </row>
    <row r="54" spans="1:24" x14ac:dyDescent="0.2">
      <c r="A54" s="195">
        <v>50</v>
      </c>
      <c r="B54" s="196" t="s">
        <v>116</v>
      </c>
      <c r="C54" s="196"/>
      <c r="D54" s="191"/>
      <c r="E54" s="192"/>
      <c r="F54" s="192">
        <f t="shared" si="0"/>
        <v>0</v>
      </c>
      <c r="G54" s="192"/>
      <c r="H54" s="192"/>
      <c r="I54" s="192">
        <f t="shared" si="5"/>
        <v>0</v>
      </c>
      <c r="J54" s="192"/>
      <c r="K54" s="192"/>
      <c r="L54" s="192">
        <f t="shared" si="6"/>
        <v>0</v>
      </c>
      <c r="M54" s="192"/>
      <c r="N54" s="192"/>
      <c r="O54" s="192">
        <f t="shared" si="1"/>
        <v>0</v>
      </c>
      <c r="P54" s="192"/>
      <c r="Q54" s="192"/>
      <c r="R54" s="192">
        <f t="shared" si="7"/>
        <v>0</v>
      </c>
      <c r="S54" s="192">
        <v>2500000</v>
      </c>
      <c r="T54" s="191">
        <f t="shared" si="2"/>
        <v>2500000</v>
      </c>
      <c r="U54" s="192">
        <f t="shared" si="3"/>
        <v>0</v>
      </c>
      <c r="V54" s="192">
        <f t="shared" si="4"/>
        <v>2500000</v>
      </c>
    </row>
    <row r="55" spans="1:24" ht="13.15" customHeight="1" x14ac:dyDescent="0.2">
      <c r="A55" s="195" t="s">
        <v>211</v>
      </c>
      <c r="B55" s="238" t="s">
        <v>240</v>
      </c>
      <c r="C55" s="196" t="s">
        <v>61</v>
      </c>
      <c r="D55" s="191"/>
      <c r="E55" s="192"/>
      <c r="F55" s="192"/>
      <c r="G55" s="192">
        <v>0</v>
      </c>
      <c r="H55" s="192"/>
      <c r="I55" s="241">
        <v>0</v>
      </c>
      <c r="J55" s="192"/>
      <c r="K55" s="192"/>
      <c r="L55" s="192"/>
      <c r="M55" s="192"/>
      <c r="N55" s="192"/>
      <c r="O55" s="192"/>
      <c r="P55" s="192"/>
      <c r="Q55" s="192"/>
      <c r="R55" s="192"/>
      <c r="S55" s="192"/>
      <c r="T55" s="191"/>
      <c r="U55" s="192"/>
      <c r="V55" s="192"/>
      <c r="X55" s="91" t="s">
        <v>210</v>
      </c>
    </row>
    <row r="56" spans="1:24" ht="25.5" x14ac:dyDescent="0.2">
      <c r="A56" s="195"/>
      <c r="B56" s="242" t="s">
        <v>130</v>
      </c>
      <c r="C56" s="196"/>
      <c r="D56" s="191"/>
      <c r="E56" s="192"/>
      <c r="F56" s="192"/>
      <c r="G56" s="192">
        <v>16000</v>
      </c>
      <c r="H56" s="192"/>
      <c r="I56" s="192">
        <f t="shared" si="5"/>
        <v>16000</v>
      </c>
      <c r="J56" s="192"/>
      <c r="K56" s="192"/>
      <c r="L56" s="192"/>
      <c r="M56" s="192"/>
      <c r="N56" s="192"/>
      <c r="O56" s="192"/>
      <c r="P56" s="192"/>
      <c r="Q56" s="192"/>
      <c r="R56" s="192"/>
      <c r="S56" s="192"/>
      <c r="T56" s="191"/>
      <c r="U56" s="192"/>
      <c r="V56" s="192"/>
      <c r="X56" s="91" t="s">
        <v>210</v>
      </c>
    </row>
    <row r="57" spans="1:24" x14ac:dyDescent="0.2">
      <c r="A57" s="195"/>
      <c r="B57" s="227" t="s">
        <v>255</v>
      </c>
      <c r="C57" s="196"/>
      <c r="D57" s="191"/>
      <c r="E57" s="192"/>
      <c r="F57" s="192"/>
      <c r="G57" s="192">
        <v>32000</v>
      </c>
      <c r="H57" s="192"/>
      <c r="I57" s="192">
        <f t="shared" si="5"/>
        <v>32000</v>
      </c>
      <c r="J57" s="192"/>
      <c r="K57" s="192"/>
      <c r="L57" s="192"/>
      <c r="M57" s="192"/>
      <c r="N57" s="192"/>
      <c r="O57" s="192"/>
      <c r="P57" s="192"/>
      <c r="Q57" s="192"/>
      <c r="R57" s="192"/>
      <c r="S57" s="192"/>
      <c r="T57" s="191"/>
      <c r="U57" s="192"/>
      <c r="V57" s="192"/>
      <c r="X57" s="91" t="s">
        <v>210</v>
      </c>
    </row>
    <row r="58" spans="1:24" ht="13.15" customHeight="1" x14ac:dyDescent="0.2">
      <c r="A58" s="280"/>
      <c r="B58" s="235" t="s">
        <v>261</v>
      </c>
      <c r="C58" s="234"/>
      <c r="D58" s="281"/>
      <c r="E58" s="282"/>
      <c r="F58" s="283"/>
      <c r="G58" s="284">
        <v>6600</v>
      </c>
      <c r="H58" s="285"/>
      <c r="I58" s="285">
        <f t="shared" si="5"/>
        <v>6600</v>
      </c>
      <c r="J58" s="285"/>
      <c r="K58" s="285"/>
      <c r="L58" s="285"/>
      <c r="M58" s="285"/>
      <c r="N58" s="282"/>
      <c r="O58" s="283"/>
      <c r="P58" s="284"/>
      <c r="Q58" s="282"/>
      <c r="R58" s="283"/>
      <c r="S58" s="283"/>
      <c r="T58" s="286"/>
      <c r="U58" s="283"/>
      <c r="V58" s="283"/>
    </row>
    <row r="59" spans="1:24" ht="13.15" customHeight="1" x14ac:dyDescent="0.2">
      <c r="A59" s="280"/>
      <c r="B59" s="235"/>
      <c r="C59" s="234"/>
      <c r="D59" s="281"/>
      <c r="E59" s="282"/>
      <c r="F59" s="283"/>
      <c r="G59" s="284"/>
      <c r="H59" s="285"/>
      <c r="I59" s="285"/>
      <c r="J59" s="285"/>
      <c r="K59" s="285"/>
      <c r="L59" s="285"/>
      <c r="M59" s="285"/>
      <c r="N59" s="282"/>
      <c r="O59" s="283"/>
      <c r="P59" s="284"/>
      <c r="Q59" s="282"/>
      <c r="R59" s="283"/>
      <c r="S59" s="283"/>
      <c r="T59" s="286"/>
      <c r="U59" s="283"/>
      <c r="V59" s="283"/>
    </row>
    <row r="60" spans="1:24" ht="13.15" customHeight="1" x14ac:dyDescent="0.2">
      <c r="A60" s="280"/>
      <c r="B60" s="235"/>
      <c r="C60" s="234"/>
      <c r="D60" s="281"/>
      <c r="E60" s="282"/>
      <c r="F60" s="283"/>
      <c r="G60" s="284"/>
      <c r="H60" s="285"/>
      <c r="I60" s="285"/>
      <c r="J60" s="285"/>
      <c r="K60" s="285"/>
      <c r="L60" s="285"/>
      <c r="M60" s="285"/>
      <c r="N60" s="282"/>
      <c r="O60" s="283"/>
      <c r="P60" s="284"/>
      <c r="Q60" s="282"/>
      <c r="R60" s="283"/>
      <c r="S60" s="283"/>
      <c r="T60" s="286"/>
      <c r="U60" s="283"/>
      <c r="V60" s="283"/>
    </row>
    <row r="61" spans="1:24" ht="13.15" customHeight="1" x14ac:dyDescent="0.2">
      <c r="A61" s="280"/>
      <c r="B61" s="235"/>
      <c r="C61" s="234"/>
      <c r="D61" s="281"/>
      <c r="E61" s="282"/>
      <c r="F61" s="283"/>
      <c r="G61" s="284"/>
      <c r="H61" s="285"/>
      <c r="I61" s="285"/>
      <c r="J61" s="285"/>
      <c r="K61" s="285"/>
      <c r="L61" s="285"/>
      <c r="M61" s="285"/>
      <c r="N61" s="282"/>
      <c r="O61" s="283"/>
      <c r="P61" s="284"/>
      <c r="Q61" s="282"/>
      <c r="R61" s="283"/>
      <c r="S61" s="283"/>
      <c r="T61" s="286"/>
      <c r="U61" s="283"/>
      <c r="V61" s="283"/>
    </row>
    <row r="62" spans="1:24" ht="13.15" customHeight="1" x14ac:dyDescent="0.2">
      <c r="A62" s="280"/>
      <c r="B62" s="235"/>
      <c r="C62" s="234"/>
      <c r="D62" s="281"/>
      <c r="E62" s="282"/>
      <c r="F62" s="283"/>
      <c r="G62" s="284"/>
      <c r="H62" s="285"/>
      <c r="I62" s="285"/>
      <c r="J62" s="285"/>
      <c r="K62" s="285"/>
      <c r="L62" s="285"/>
      <c r="M62" s="285"/>
      <c r="N62" s="282"/>
      <c r="O62" s="283"/>
      <c r="P62" s="284"/>
      <c r="Q62" s="282"/>
      <c r="R62" s="283"/>
      <c r="S62" s="283"/>
      <c r="T62" s="286"/>
      <c r="U62" s="283"/>
      <c r="V62" s="283"/>
    </row>
    <row r="63" spans="1:24" ht="13.15" customHeight="1" x14ac:dyDescent="0.2">
      <c r="A63" s="280"/>
      <c r="B63" s="235"/>
      <c r="C63" s="234"/>
      <c r="D63" s="281"/>
      <c r="E63" s="282"/>
      <c r="F63" s="283"/>
      <c r="G63" s="284"/>
      <c r="H63" s="285"/>
      <c r="I63" s="285"/>
      <c r="J63" s="285"/>
      <c r="K63" s="285"/>
      <c r="L63" s="285"/>
      <c r="M63" s="285"/>
      <c r="N63" s="282"/>
      <c r="O63" s="283"/>
      <c r="P63" s="284"/>
      <c r="Q63" s="282"/>
      <c r="R63" s="283"/>
      <c r="S63" s="283"/>
      <c r="T63" s="286"/>
      <c r="U63" s="283"/>
      <c r="V63" s="283"/>
    </row>
    <row r="64" spans="1:24" ht="13.15" customHeight="1" x14ac:dyDescent="0.2">
      <c r="A64" s="280"/>
      <c r="B64" s="235"/>
      <c r="C64" s="234"/>
      <c r="D64" s="281"/>
      <c r="E64" s="282"/>
      <c r="F64" s="283"/>
      <c r="G64" s="284"/>
      <c r="H64" s="285"/>
      <c r="I64" s="285"/>
      <c r="J64" s="285"/>
      <c r="K64" s="285"/>
      <c r="L64" s="285"/>
      <c r="M64" s="285"/>
      <c r="N64" s="282"/>
      <c r="O64" s="283"/>
      <c r="P64" s="284"/>
      <c r="Q64" s="282"/>
      <c r="R64" s="283"/>
      <c r="S64" s="283"/>
      <c r="T64" s="286"/>
      <c r="U64" s="283"/>
      <c r="V64" s="283"/>
    </row>
    <row r="65" spans="1:27" ht="13.5" thickBot="1" x14ac:dyDescent="0.25">
      <c r="A65" s="228"/>
      <c r="B65" s="353" t="s">
        <v>8</v>
      </c>
      <c r="C65" s="354"/>
      <c r="D65" s="202">
        <f>SUM(D2:D54)</f>
        <v>1622936</v>
      </c>
      <c r="E65" s="203">
        <f>SUM(E2:E54)</f>
        <v>992895</v>
      </c>
      <c r="F65" s="229">
        <f t="shared" si="0"/>
        <v>2615831</v>
      </c>
      <c r="G65" s="204">
        <f>SUM(G3:G58)</f>
        <v>5804108</v>
      </c>
      <c r="H65" s="230">
        <f>SUM(H3:H57)</f>
        <v>571000</v>
      </c>
      <c r="I65" s="230">
        <f>SUM(G65:H65)</f>
        <v>6375108</v>
      </c>
      <c r="J65" s="202">
        <f>SUM(J2:J54)</f>
        <v>3103000</v>
      </c>
      <c r="K65" s="230">
        <f>SUM(K2:K54)</f>
        <v>105000</v>
      </c>
      <c r="L65" s="230">
        <f>SUM(J65:K65)</f>
        <v>3208000</v>
      </c>
      <c r="M65" s="202">
        <f>SUM(M3:M57)</f>
        <v>4855500</v>
      </c>
      <c r="N65" s="203">
        <f>SUM(N2:N54)</f>
        <v>870000</v>
      </c>
      <c r="O65" s="229">
        <f>SUM(M65:N65)</f>
        <v>5725500</v>
      </c>
      <c r="P65" s="204">
        <f>SUM(P2:P54)</f>
        <v>3131000</v>
      </c>
      <c r="Q65" s="203">
        <f>SUM(Q2:Q54)</f>
        <v>300000</v>
      </c>
      <c r="R65" s="229">
        <f>SUM(P65:Q65)</f>
        <v>3431000</v>
      </c>
      <c r="S65" s="205">
        <f>SUM(S2:S54)</f>
        <v>9770000</v>
      </c>
      <c r="T65" s="231">
        <f>SUM(T2:T54)</f>
        <v>27346944</v>
      </c>
      <c r="U65" s="229">
        <f>SUM(U2:U54)</f>
        <v>2838895</v>
      </c>
      <c r="V65" s="229">
        <f>SUM(T65:U65)</f>
        <v>30185839</v>
      </c>
      <c r="W65" s="127">
        <f>SUM(I3:I57)</f>
        <v>6368508</v>
      </c>
      <c r="X65" s="127"/>
    </row>
    <row r="66" spans="1:27" s="179" customFormat="1" x14ac:dyDescent="0.2">
      <c r="A66" s="206"/>
      <c r="B66" s="207" t="s">
        <v>241</v>
      </c>
      <c r="C66" s="207"/>
      <c r="E66" s="208">
        <f>E14+E15+E17+E25</f>
        <v>490000</v>
      </c>
      <c r="G66" s="208">
        <f>G65-G4</f>
        <v>4159108</v>
      </c>
      <c r="Y66" s="243"/>
    </row>
    <row r="67" spans="1:27" s="179" customFormat="1" x14ac:dyDescent="0.2">
      <c r="A67" s="206"/>
      <c r="B67" s="209" t="s">
        <v>117</v>
      </c>
      <c r="C67" s="210"/>
      <c r="D67" s="208">
        <f>SUM(D68:D70)</f>
        <v>0</v>
      </c>
      <c r="G67" s="208">
        <f>SUM(G68:G73)</f>
        <v>4100000</v>
      </c>
      <c r="H67" s="208"/>
      <c r="I67" s="208"/>
      <c r="J67" s="208">
        <f>SUM(J69:J74)</f>
        <v>2000000</v>
      </c>
      <c r="M67" s="208">
        <f>SUM(M68:M73)</f>
        <v>0</v>
      </c>
      <c r="P67" s="208">
        <f>SUM(P68:P72)</f>
        <v>0</v>
      </c>
      <c r="T67" s="208"/>
      <c r="U67" s="208"/>
      <c r="W67" s="179">
        <f>5197600+1645000</f>
        <v>6842600</v>
      </c>
    </row>
    <row r="68" spans="1:27" x14ac:dyDescent="0.2">
      <c r="B68" s="212" t="s">
        <v>126</v>
      </c>
      <c r="C68" s="212"/>
      <c r="D68" s="127"/>
      <c r="G68" s="127"/>
      <c r="H68" s="127"/>
      <c r="J68" s="127"/>
      <c r="M68" s="127"/>
      <c r="O68" s="127"/>
      <c r="P68" s="127"/>
      <c r="Q68" s="127"/>
      <c r="R68" s="127"/>
    </row>
    <row r="69" spans="1:27" x14ac:dyDescent="0.2">
      <c r="B69" s="212" t="s">
        <v>20</v>
      </c>
      <c r="D69" s="127"/>
      <c r="G69" s="127">
        <f>G13</f>
        <v>1400000</v>
      </c>
      <c r="J69" s="127">
        <v>1200000</v>
      </c>
      <c r="K69" s="127"/>
      <c r="L69" s="127"/>
      <c r="M69" s="127"/>
      <c r="W69" s="127">
        <f>5197600-7012908+1645000</f>
        <v>-170308</v>
      </c>
      <c r="Y69" s="127"/>
      <c r="AA69" s="127"/>
    </row>
    <row r="70" spans="1:27" x14ac:dyDescent="0.2">
      <c r="B70" s="212" t="s">
        <v>40</v>
      </c>
      <c r="D70" s="127"/>
      <c r="G70" s="127">
        <f>G4</f>
        <v>1645000</v>
      </c>
      <c r="J70" s="127"/>
      <c r="K70" s="127"/>
      <c r="L70" s="127"/>
      <c r="M70" s="127"/>
    </row>
    <row r="71" spans="1:27" x14ac:dyDescent="0.2">
      <c r="B71" s="212" t="s">
        <v>31</v>
      </c>
      <c r="D71" s="127"/>
      <c r="G71" s="127">
        <f>G6</f>
        <v>150000</v>
      </c>
      <c r="J71" s="127"/>
      <c r="K71" s="127"/>
      <c r="L71" s="127"/>
      <c r="M71" s="127"/>
      <c r="W71" s="127">
        <f>G65-G4</f>
        <v>4159108</v>
      </c>
    </row>
    <row r="72" spans="1:27" x14ac:dyDescent="0.2">
      <c r="B72" s="105" t="s">
        <v>242</v>
      </c>
      <c r="D72" s="127"/>
      <c r="E72" s="127"/>
      <c r="F72" s="127"/>
      <c r="G72" s="127">
        <f>905000</f>
        <v>905000</v>
      </c>
      <c r="H72" s="127"/>
      <c r="I72" s="127"/>
      <c r="J72" s="127">
        <v>600000</v>
      </c>
      <c r="K72" s="127"/>
      <c r="L72" s="127"/>
      <c r="M72" s="127"/>
      <c r="N72" s="127"/>
      <c r="W72" s="127"/>
    </row>
    <row r="73" spans="1:27" x14ac:dyDescent="0.2">
      <c r="B73" s="249" t="s">
        <v>257</v>
      </c>
      <c r="G73" s="127"/>
      <c r="H73" s="213"/>
      <c r="I73" s="213"/>
      <c r="J73" s="127">
        <v>200000</v>
      </c>
      <c r="K73" s="213"/>
      <c r="L73" s="213"/>
      <c r="M73" s="127"/>
    </row>
    <row r="74" spans="1:27" x14ac:dyDescent="0.2">
      <c r="G74" s="127"/>
    </row>
    <row r="76" spans="1:27" x14ac:dyDescent="0.2">
      <c r="G76" s="127">
        <f>G65-G70</f>
        <v>4159108</v>
      </c>
      <c r="I76" s="127">
        <f>6266908-I4</f>
        <v>4621908</v>
      </c>
      <c r="J76" s="127"/>
      <c r="M76" s="127"/>
    </row>
    <row r="77" spans="1:27" x14ac:dyDescent="0.2">
      <c r="I77" s="127"/>
    </row>
    <row r="78" spans="1:27" x14ac:dyDescent="0.2">
      <c r="I78" s="127"/>
    </row>
    <row r="79" spans="1:27" x14ac:dyDescent="0.2">
      <c r="I79" s="91">
        <v>6288508</v>
      </c>
    </row>
    <row r="80" spans="1:27" x14ac:dyDescent="0.2">
      <c r="I80" s="127">
        <f>+I65-I79</f>
        <v>86600</v>
      </c>
    </row>
    <row r="83" spans="9:9" x14ac:dyDescent="0.2">
      <c r="I83" s="127"/>
    </row>
  </sheetData>
  <autoFilter ref="A2:X74" xr:uid="{9FA92E7A-030C-4420-84D6-6B3D61CBCA0B}"/>
  <mergeCells count="9">
    <mergeCell ref="B65:C65"/>
    <mergeCell ref="T1:V1"/>
    <mergeCell ref="A1:A2"/>
    <mergeCell ref="B1:C1"/>
    <mergeCell ref="D1:F1"/>
    <mergeCell ref="G1:I1"/>
    <mergeCell ref="J1:L1"/>
    <mergeCell ref="M1:O1"/>
    <mergeCell ref="P1:R1"/>
  </mergeCell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F24"/>
  <sheetViews>
    <sheetView workbookViewId="0">
      <selection activeCell="C14" sqref="C14"/>
    </sheetView>
  </sheetViews>
  <sheetFormatPr defaultRowHeight="12.75" x14ac:dyDescent="0.2"/>
  <cols>
    <col min="1" max="1" width="6.85546875" customWidth="1"/>
    <col min="2" max="2" width="40.28515625" bestFit="1" customWidth="1"/>
  </cols>
  <sheetData>
    <row r="1" spans="1:6" x14ac:dyDescent="0.2">
      <c r="A1" s="245" t="s">
        <v>41</v>
      </c>
      <c r="B1" s="132" t="s">
        <v>14</v>
      </c>
      <c r="C1" s="132"/>
      <c r="D1" s="132"/>
    </row>
    <row r="2" spans="1:6" x14ac:dyDescent="0.2">
      <c r="A2" s="132"/>
      <c r="B2" s="132"/>
      <c r="C2" s="132" t="s">
        <v>209</v>
      </c>
      <c r="D2" s="132"/>
      <c r="F2" s="36" t="s">
        <v>208</v>
      </c>
    </row>
    <row r="3" spans="1:6" x14ac:dyDescent="0.2">
      <c r="A3" s="130">
        <v>5500</v>
      </c>
      <c r="B3" s="130" t="s">
        <v>23</v>
      </c>
      <c r="C3" s="132">
        <v>0</v>
      </c>
      <c r="D3" s="132"/>
      <c r="F3" s="67">
        <v>52</v>
      </c>
    </row>
    <row r="4" spans="1:6" x14ac:dyDescent="0.2">
      <c r="A4" s="130">
        <v>5514</v>
      </c>
      <c r="B4" s="130" t="s">
        <v>27</v>
      </c>
      <c r="C4" s="131">
        <v>0</v>
      </c>
      <c r="D4" s="132"/>
      <c r="F4" s="8">
        <f>SUM(F5:F6)</f>
        <v>377</v>
      </c>
    </row>
    <row r="5" spans="1:6" x14ac:dyDescent="0.2">
      <c r="A5" s="130"/>
      <c r="B5" s="244" t="s">
        <v>0</v>
      </c>
      <c r="C5" s="132">
        <v>0</v>
      </c>
      <c r="D5" s="132"/>
      <c r="F5" s="65">
        <v>65</v>
      </c>
    </row>
    <row r="6" spans="1:6" x14ac:dyDescent="0.2">
      <c r="A6" s="130"/>
      <c r="B6" s="244" t="s">
        <v>36</v>
      </c>
      <c r="C6" s="132">
        <v>0</v>
      </c>
      <c r="D6" s="132"/>
      <c r="F6" s="65">
        <v>312</v>
      </c>
    </row>
    <row r="7" spans="1:6" x14ac:dyDescent="0.2">
      <c r="A7" s="132"/>
      <c r="B7" s="244" t="s">
        <v>10</v>
      </c>
      <c r="C7" s="131">
        <f>SUM(C3:C4)</f>
        <v>0</v>
      </c>
      <c r="D7" s="132">
        <f>C3+C5+C6</f>
        <v>0</v>
      </c>
      <c r="F7" s="8">
        <f>SUM(F3:F4)</f>
        <v>429</v>
      </c>
    </row>
    <row r="8" spans="1:6" x14ac:dyDescent="0.2">
      <c r="A8" s="132"/>
      <c r="B8" s="132"/>
      <c r="C8" s="132"/>
      <c r="D8" s="132"/>
    </row>
    <row r="9" spans="1:6" x14ac:dyDescent="0.2">
      <c r="A9" s="36"/>
      <c r="B9" s="36"/>
      <c r="C9" s="36"/>
      <c r="D9" s="36"/>
    </row>
    <row r="10" spans="1:6" x14ac:dyDescent="0.2">
      <c r="A10" s="36"/>
      <c r="B10" s="36"/>
      <c r="C10" s="36"/>
      <c r="D10" s="36"/>
    </row>
    <row r="13" spans="1:6" x14ac:dyDescent="0.2">
      <c r="B13" s="132" t="s">
        <v>258</v>
      </c>
    </row>
    <row r="16" spans="1:6" x14ac:dyDescent="0.2">
      <c r="A16" s="1"/>
      <c r="B16" s="2"/>
    </row>
    <row r="17" spans="1:2" ht="16.5" customHeight="1" x14ac:dyDescent="0.2"/>
    <row r="18" spans="1:2" x14ac:dyDescent="0.2">
      <c r="A18" s="4"/>
      <c r="B18" s="4"/>
    </row>
    <row r="21" spans="1:2" x14ac:dyDescent="0.2">
      <c r="A21" s="3"/>
      <c r="B21" s="3"/>
    </row>
    <row r="22" spans="1:2" x14ac:dyDescent="0.2">
      <c r="A22" s="3"/>
      <c r="B22" s="3"/>
    </row>
    <row r="23" spans="1:2" x14ac:dyDescent="0.2">
      <c r="B23" s="5"/>
    </row>
    <row r="24" spans="1:2" x14ac:dyDescent="0.2">
      <c r="A24" s="7"/>
      <c r="B24" s="7"/>
    </row>
  </sheetData>
  <phoneticPr fontId="79"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Kontroll</vt:lpstr>
      <vt:lpstr>Laenud 2021</vt:lpstr>
      <vt:lpstr>2022_Investeeringute kava</vt:lpstr>
      <vt:lpstr>2022_ Teehoiukava</vt:lpstr>
      <vt:lpstr>THK 2021</vt:lpstr>
      <vt:lpstr>IK 2021</vt:lpstr>
      <vt:lpstr>Adila teabetuba</vt:lpstr>
    </vt:vector>
  </TitlesOfParts>
  <Company>Kohila Vallavalitsus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Piret Puun</dc:creator>
  <cp:lastModifiedBy>Anu Suviste</cp:lastModifiedBy>
  <cp:lastPrinted>2020-01-29T07:54:03Z</cp:lastPrinted>
  <dcterms:created xsi:type="dcterms:W3CDTF">2008-09-08T07:43:01Z</dcterms:created>
  <dcterms:modified xsi:type="dcterms:W3CDTF">2022-03-07T14:57:27Z</dcterms:modified>
</cp:coreProperties>
</file>