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ml.chartshapes+xml"/>
  <Override PartName="/xl/charts/chart13.xml" ContentType="application/vnd.openxmlformats-officedocument.drawingml.chart+xml"/>
  <Override PartName="/xl/drawings/drawing4.xml" ContentType="application/vnd.openxmlformats-officedocument.drawingml.chartshapes+xml"/>
  <Override PartName="/xl/charts/chart14.xml" ContentType="application/vnd.openxmlformats-officedocument.drawingml.chart+xml"/>
  <Override PartName="/xl/drawings/drawing5.xml" ContentType="application/vnd.openxmlformats-officedocument.drawingml.chartshapes+xml"/>
  <Override PartName="/xl/charts/chart15.xml" ContentType="application/vnd.openxmlformats-officedocument.drawingml.chart+xml"/>
  <Override PartName="/xl/drawings/drawing6.xml" ContentType="application/vnd.openxmlformats-officedocument.drawingml.chartshapes+xml"/>
  <Override PartName="/xl/charts/chart16.xml" ContentType="application/vnd.openxmlformats-officedocument.drawingml.chart+xml"/>
  <Override PartName="/xl/drawings/drawing7.xml" ContentType="application/vnd.openxmlformats-officedocument.drawingml.chartshapes+xml"/>
  <Override PartName="/xl/charts/chart17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405" windowWidth="14805" windowHeight="7710"/>
  </bookViews>
  <sheets>
    <sheet name="Lisa 1" sheetId="1" r:id="rId1"/>
    <sheet name="Lisa 2-3" sheetId="6" r:id="rId2"/>
    <sheet name="Lisa 4" sheetId="7" r:id="rId3"/>
    <sheet name="Lisa 5" sheetId="8" r:id="rId4"/>
  </sheets>
  <externalReferences>
    <externalReference r:id="rId5"/>
    <externalReference r:id="rId6"/>
    <externalReference r:id="rId7"/>
  </externalReferences>
  <calcPr calcId="152511"/>
</workbook>
</file>

<file path=xl/calcChain.xml><?xml version="1.0" encoding="utf-8"?>
<calcChain xmlns="http://schemas.openxmlformats.org/spreadsheetml/2006/main">
  <c r="O31" i="1" l="1"/>
  <c r="O32" i="1" s="1"/>
  <c r="Q27" i="1"/>
  <c r="R27" i="1" s="1"/>
  <c r="P27" i="1"/>
  <c r="N27" i="1"/>
  <c r="K27" i="1"/>
  <c r="H27" i="1"/>
  <c r="E27" i="1"/>
  <c r="Q26" i="1"/>
  <c r="P26" i="1"/>
  <c r="N26" i="1"/>
  <c r="K26" i="1"/>
  <c r="H26" i="1"/>
  <c r="E26" i="1"/>
  <c r="Q25" i="1"/>
  <c r="P25" i="1"/>
  <c r="N25" i="1"/>
  <c r="K25" i="1"/>
  <c r="H25" i="1"/>
  <c r="E25" i="1"/>
  <c r="Q24" i="1"/>
  <c r="P24" i="1"/>
  <c r="R24" i="1" s="1"/>
  <c r="N24" i="1"/>
  <c r="K24" i="1"/>
  <c r="H24" i="1"/>
  <c r="E24" i="1"/>
  <c r="R23" i="1"/>
  <c r="Q23" i="1"/>
  <c r="P23" i="1"/>
  <c r="N23" i="1"/>
  <c r="K23" i="1"/>
  <c r="E23" i="1"/>
  <c r="Q22" i="1"/>
  <c r="P22" i="1"/>
  <c r="R22" i="1" s="1"/>
  <c r="N22" i="1"/>
  <c r="K22" i="1"/>
  <c r="H22" i="1"/>
  <c r="E22" i="1"/>
  <c r="Q21" i="1"/>
  <c r="P21" i="1"/>
  <c r="N21" i="1"/>
  <c r="K21" i="1"/>
  <c r="H21" i="1"/>
  <c r="E21" i="1"/>
  <c r="Q20" i="1"/>
  <c r="P20" i="1"/>
  <c r="R20" i="1" s="1"/>
  <c r="N20" i="1"/>
  <c r="K20" i="1"/>
  <c r="H20" i="1"/>
  <c r="E20" i="1"/>
  <c r="Q19" i="1"/>
  <c r="R19" i="1" s="1"/>
  <c r="P19" i="1"/>
  <c r="N19" i="1"/>
  <c r="K19" i="1"/>
  <c r="H19" i="1"/>
  <c r="E19" i="1"/>
  <c r="Q18" i="1"/>
  <c r="P18" i="1"/>
  <c r="R18" i="1" s="1"/>
  <c r="N18" i="1"/>
  <c r="K18" i="1"/>
  <c r="H18" i="1"/>
  <c r="E18" i="1"/>
  <c r="Q17" i="1"/>
  <c r="P17" i="1"/>
  <c r="N17" i="1"/>
  <c r="K17" i="1"/>
  <c r="H17" i="1"/>
  <c r="E17" i="1"/>
  <c r="Q16" i="1"/>
  <c r="R16" i="1" s="1"/>
  <c r="P16" i="1"/>
  <c r="N16" i="1"/>
  <c r="K16" i="1"/>
  <c r="H16" i="1"/>
  <c r="E16" i="1"/>
  <c r="Q15" i="1"/>
  <c r="P15" i="1"/>
  <c r="R15" i="1" s="1"/>
  <c r="N15" i="1"/>
  <c r="K15" i="1"/>
  <c r="H15" i="1"/>
  <c r="E15" i="1"/>
  <c r="Q14" i="1"/>
  <c r="P14" i="1"/>
  <c r="N14" i="1"/>
  <c r="K14" i="1"/>
  <c r="H14" i="1"/>
  <c r="E14" i="1"/>
  <c r="Q13" i="1"/>
  <c r="P13" i="1"/>
  <c r="R13" i="1" s="1"/>
  <c r="N13" i="1"/>
  <c r="K13" i="1"/>
  <c r="E13" i="1"/>
  <c r="Q12" i="1"/>
  <c r="P12" i="1"/>
  <c r="R12" i="1" s="1"/>
  <c r="N12" i="1"/>
  <c r="K12" i="1"/>
  <c r="H12" i="1"/>
  <c r="E12" i="1"/>
  <c r="Q11" i="1"/>
  <c r="P11" i="1"/>
  <c r="N11" i="1"/>
  <c r="K11" i="1"/>
  <c r="H11" i="1"/>
  <c r="E11" i="1"/>
  <c r="N10" i="1"/>
  <c r="K10" i="1"/>
  <c r="G10" i="1"/>
  <c r="Q10" i="1" s="1"/>
  <c r="F10" i="1"/>
  <c r="E10" i="1"/>
  <c r="Q9" i="1"/>
  <c r="P9" i="1"/>
  <c r="N9" i="1"/>
  <c r="K9" i="1"/>
  <c r="H9" i="1"/>
  <c r="E9" i="1"/>
  <c r="Q8" i="1"/>
  <c r="P8" i="1"/>
  <c r="R8" i="1" s="1"/>
  <c r="N8" i="1"/>
  <c r="K8" i="1"/>
  <c r="H8" i="1"/>
  <c r="E8" i="1"/>
  <c r="P7" i="1"/>
  <c r="N7" i="1"/>
  <c r="K7" i="1"/>
  <c r="D7" i="1"/>
  <c r="Q7" i="1" s="1"/>
  <c r="P6" i="1"/>
  <c r="N6" i="1"/>
  <c r="K6" i="1"/>
  <c r="H6" i="1"/>
  <c r="D6" i="1"/>
  <c r="Q6" i="1" s="1"/>
  <c r="Q5" i="1"/>
  <c r="P5" i="1"/>
  <c r="N5" i="1"/>
  <c r="K5" i="1"/>
  <c r="K31" i="1" s="1"/>
  <c r="H5" i="1"/>
  <c r="E5" i="1"/>
  <c r="M4" i="1"/>
  <c r="M31" i="1" s="1"/>
  <c r="L4" i="1"/>
  <c r="L31" i="1" s="1"/>
  <c r="N32" i="1" s="1"/>
  <c r="J4" i="1"/>
  <c r="I4" i="1" s="1"/>
  <c r="I31" i="1" s="1"/>
  <c r="F4" i="1"/>
  <c r="D4" i="1"/>
  <c r="Q4" i="1" s="1"/>
  <c r="N31" i="1" l="1"/>
  <c r="E31" i="1"/>
  <c r="R5" i="1"/>
  <c r="H10" i="1"/>
  <c r="H31" i="1" s="1"/>
  <c r="R11" i="1"/>
  <c r="R17" i="1"/>
  <c r="R26" i="1"/>
  <c r="J31" i="1"/>
  <c r="K32" i="1" s="1"/>
  <c r="R7" i="1"/>
  <c r="R9" i="1"/>
  <c r="R14" i="1"/>
  <c r="R21" i="1"/>
  <c r="R25" i="1"/>
  <c r="R6" i="1"/>
  <c r="Q31" i="1"/>
  <c r="F31" i="1"/>
  <c r="P10" i="1"/>
  <c r="R10" i="1" s="1"/>
  <c r="G31" i="1"/>
  <c r="D31" i="1"/>
  <c r="C4" i="1"/>
  <c r="I72" i="7"/>
  <c r="B69" i="7"/>
  <c r="O68" i="7"/>
  <c r="E36" i="8"/>
  <c r="D36" i="8"/>
  <c r="L35" i="8"/>
  <c r="K35" i="8"/>
  <c r="F35" i="8"/>
  <c r="L34" i="8"/>
  <c r="K34" i="8"/>
  <c r="F34" i="8"/>
  <c r="L33" i="8"/>
  <c r="K33" i="8"/>
  <c r="F33" i="8"/>
  <c r="L32" i="8"/>
  <c r="K32" i="8"/>
  <c r="F32" i="8"/>
  <c r="L31" i="8"/>
  <c r="K31" i="8"/>
  <c r="F31" i="8"/>
  <c r="L30" i="8"/>
  <c r="K30" i="8"/>
  <c r="F30" i="8"/>
  <c r="L29" i="8"/>
  <c r="K29" i="8"/>
  <c r="F29" i="8"/>
  <c r="L28" i="8"/>
  <c r="K28" i="8"/>
  <c r="F28" i="8"/>
  <c r="L27" i="8"/>
  <c r="K27" i="8"/>
  <c r="F27" i="8"/>
  <c r="L26" i="8"/>
  <c r="K26" i="8"/>
  <c r="F26" i="8"/>
  <c r="L25" i="8"/>
  <c r="K25" i="8"/>
  <c r="F25" i="8"/>
  <c r="L24" i="8"/>
  <c r="K24" i="8"/>
  <c r="F24" i="8"/>
  <c r="L23" i="8"/>
  <c r="K23" i="8"/>
  <c r="F23" i="8"/>
  <c r="L22" i="8"/>
  <c r="K22" i="8"/>
  <c r="I22" i="8"/>
  <c r="F22" i="8"/>
  <c r="L21" i="8"/>
  <c r="K21" i="8"/>
  <c r="I21" i="8"/>
  <c r="F21" i="8"/>
  <c r="L20" i="8"/>
  <c r="K20" i="8"/>
  <c r="I20" i="8"/>
  <c r="F20" i="8"/>
  <c r="L19" i="8"/>
  <c r="K19" i="8"/>
  <c r="I19" i="8"/>
  <c r="F19" i="8"/>
  <c r="L18" i="8"/>
  <c r="K18" i="8"/>
  <c r="K36" i="8" s="1"/>
  <c r="I18" i="8"/>
  <c r="I36" i="8" s="1"/>
  <c r="F18" i="8"/>
  <c r="L15" i="8"/>
  <c r="K15" i="8"/>
  <c r="I15" i="8"/>
  <c r="E15" i="8"/>
  <c r="D15" i="8"/>
  <c r="B15" i="8"/>
  <c r="M14" i="8"/>
  <c r="M13" i="8"/>
  <c r="M12" i="8"/>
  <c r="M11" i="8"/>
  <c r="M10" i="8"/>
  <c r="M9" i="8"/>
  <c r="M8" i="8"/>
  <c r="F8" i="8"/>
  <c r="M7" i="8"/>
  <c r="F7" i="8"/>
  <c r="M6" i="8"/>
  <c r="F6" i="8"/>
  <c r="L36" i="8" l="1"/>
  <c r="F15" i="8"/>
  <c r="F36" i="8"/>
  <c r="M15" i="8"/>
  <c r="P4" i="1"/>
  <c r="C31" i="1"/>
  <c r="H32" i="1"/>
  <c r="O54" i="7"/>
  <c r="I58" i="7"/>
  <c r="B54" i="7"/>
  <c r="R33" i="1" l="1"/>
  <c r="E32" i="1"/>
  <c r="P31" i="1"/>
  <c r="R32" i="1" s="1"/>
  <c r="R4" i="1"/>
  <c r="R31" i="1" s="1"/>
  <c r="M18" i="8"/>
  <c r="M36" i="8"/>
  <c r="M31" i="8"/>
  <c r="M19" i="8"/>
  <c r="M30" i="8"/>
  <c r="M27" i="8"/>
  <c r="M28" i="8"/>
  <c r="M25" i="8"/>
  <c r="M24" i="8"/>
  <c r="M29" i="8"/>
  <c r="M21" i="8"/>
  <c r="M22" i="8"/>
  <c r="M26" i="8"/>
  <c r="M32" i="8"/>
  <c r="M35" i="8"/>
  <c r="B36" i="8"/>
  <c r="M33" i="8"/>
  <c r="M23" i="8"/>
  <c r="M20" i="8"/>
  <c r="M34" i="8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8"/>
            <color indexed="81"/>
            <rFont val="Tahoma"/>
            <family val="2"/>
            <charset val="186"/>
          </rPr>
          <t>Autor:</t>
        </r>
        <r>
          <rPr>
            <sz val="8"/>
            <color indexed="81"/>
            <rFont val="Tahoma"/>
            <family val="2"/>
            <charset val="186"/>
          </rPr>
          <t xml:space="preserve">
rahvamaja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investreeringu summad vastavalt projektile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projekt</t>
        </r>
      </text>
    </comment>
    <comment ref="L25" authorId="0" shapeId="0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Paberivabriku tamm</t>
        </r>
      </text>
    </comment>
  </commentList>
</comments>
</file>

<file path=xl/sharedStrings.xml><?xml version="1.0" encoding="utf-8"?>
<sst xmlns="http://schemas.openxmlformats.org/spreadsheetml/2006/main" count="137" uniqueCount="97">
  <si>
    <t>Aasta</t>
  </si>
  <si>
    <t>Kokku</t>
  </si>
  <si>
    <t>O/V</t>
  </si>
  <si>
    <t>M/V</t>
  </si>
  <si>
    <t xml:space="preserve">O/V </t>
  </si>
  <si>
    <t xml:space="preserve">Kokku </t>
  </si>
  <si>
    <t>Lasteaed Männi vana osa renoveerimine</t>
  </si>
  <si>
    <t>Vallavalitsuse arhiiviruumide ehitus</t>
  </si>
  <si>
    <t>Aespa lasteaia projekteerimine ja ehitus</t>
  </si>
  <si>
    <t>Ujula ehitus</t>
  </si>
  <si>
    <t>Spordihoone juurdeehitus</t>
  </si>
  <si>
    <t>Hageri kalmistu kiviaia renoveerimine</t>
  </si>
  <si>
    <t>Kokku:</t>
  </si>
  <si>
    <t>Lisa 2</t>
  </si>
  <si>
    <t>Lisa 3</t>
  </si>
  <si>
    <t>Lisa 4</t>
  </si>
  <si>
    <t>Kohila valla eelarve tulude ja kulude muutus</t>
  </si>
  <si>
    <t>Laenu võtmine</t>
  </si>
  <si>
    <t>Laenu-summa</t>
  </si>
  <si>
    <t xml:space="preserve">Laenu tagasimaks </t>
  </si>
  <si>
    <t>Intresside tasumine</t>
  </si>
  <si>
    <t>Laenud kokku</t>
  </si>
  <si>
    <t>Intress</t>
  </si>
  <si>
    <t>Kohila valla eelarve tulude-kulude struktuur</t>
  </si>
  <si>
    <t>Tagasimaks</t>
  </si>
  <si>
    <t>Kohila valla eelarve laenu osakaal</t>
  </si>
  <si>
    <t>Jrk nr</t>
  </si>
  <si>
    <t>Nimetus</t>
  </si>
  <si>
    <t>Laenusumma</t>
  </si>
  <si>
    <t>Maksud</t>
  </si>
  <si>
    <t>Kaupade,teenuste müük</t>
  </si>
  <si>
    <t>Toetused</t>
  </si>
  <si>
    <t>A.a lg. jääk</t>
  </si>
  <si>
    <t>Muud tulud</t>
  </si>
  <si>
    <t>Valitsemine</t>
  </si>
  <si>
    <t>Avalik kord</t>
  </si>
  <si>
    <t>Majandus</t>
  </si>
  <si>
    <t>Keskkonnakaitse</t>
  </si>
  <si>
    <t>Elamumajandus</t>
  </si>
  <si>
    <t>Tervishoid</t>
  </si>
  <si>
    <t>Kultuur</t>
  </si>
  <si>
    <t>Haridus</t>
  </si>
  <si>
    <t>Sotsiaalne kaitse</t>
  </si>
  <si>
    <t>Personalikulud</t>
  </si>
  <si>
    <t>Majanduskulud</t>
  </si>
  <si>
    <t>Investeeringud</t>
  </si>
  <si>
    <t>Muud kulud</t>
  </si>
  <si>
    <t>Tänavavalgustusliinide ehitus ja renoveerimine</t>
  </si>
  <si>
    <t>Lasteaed Põnnipere küttesüsteemi projekt ja ümberehitus</t>
  </si>
  <si>
    <t>Staadioni vahendite hoidla ehitus</t>
  </si>
  <si>
    <t>Juudi silla renoveerimine</t>
  </si>
  <si>
    <t>Kohila valla andmed laenukohustustest 2014. - 2031. a (eurodes)</t>
  </si>
  <si>
    <t>Männi lasteaia juurdeehituse laen SEB</t>
  </si>
  <si>
    <t>ÜVK laen KIK</t>
  </si>
  <si>
    <t>KOHILA VALLA INVESTEERINGUTE KAVA 2015-2018 (eurodes)</t>
  </si>
  <si>
    <t>2019 ja edasi</t>
  </si>
  <si>
    <t>Teed, tänavad, platsid</t>
  </si>
  <si>
    <t>Lasteaed Linnupesa tehnosüsteemide rekonstrueerimine</t>
  </si>
  <si>
    <t>Kohila gümnaasiumi rekonstrueerimine ning juurdeehitus keskkonnahariduskeskuse ja algklasside ruumidega</t>
  </si>
  <si>
    <t xml:space="preserve">Gümnaasiumi Hageri klasside hoone energiasäästlikkuse tõstmine </t>
  </si>
  <si>
    <t xml:space="preserve">Tervisekeskuse ( Tööstuse 5 ) eskiisprojekt  ja renoveerimine </t>
  </si>
  <si>
    <t>Ülejõe vabaaja- ja tervisespordikeskuse rajamine</t>
  </si>
  <si>
    <t>Staadioni rekonstrueermine</t>
  </si>
  <si>
    <r>
      <t xml:space="preserve"> </t>
    </r>
    <r>
      <rPr>
        <b/>
        <sz val="9"/>
        <rFont val="Times New Roman"/>
        <family val="1"/>
        <charset val="186"/>
      </rPr>
      <t>Multifunktsionaalse sotsiaalkeskuse rajamine olemasolevate ruumide baasil</t>
    </r>
  </si>
  <si>
    <t xml:space="preserve">Munitsipaal- ja sotsiaalkorterite ehitus </t>
  </si>
  <si>
    <t>Hageri muuseumi renoveerimine</t>
  </si>
  <si>
    <t>Sutlema silla ehitus</t>
  </si>
  <si>
    <t>Keila jõe tammidel kalatreppide ehitus</t>
  </si>
  <si>
    <t xml:space="preserve"> Biojäätmete ladestamis- ja töötlemisväljak ning kompostimissüsteem</t>
  </si>
  <si>
    <t>Angerja linnuse konserveerimine</t>
  </si>
  <si>
    <t>Loone muinasajakeskuse väljaarendamine</t>
  </si>
  <si>
    <t>Tohisoo pargi rekonstrueerimine</t>
  </si>
  <si>
    <t>Keraamikakogu hoidla</t>
  </si>
  <si>
    <t>kontroll</t>
  </si>
  <si>
    <t>Tööstuse tn I etapi rek. (Posti tn ristmik, Jõe tn,Tööstuse tn lõpp)</t>
  </si>
  <si>
    <t>Ühistute tee pikendus Roobuka raudteejaamani</t>
  </si>
  <si>
    <t>Vabaduse kergtee ehitus kuni Masti külani</t>
  </si>
  <si>
    <t>Hageri-Sutlema kergtee ehitus</t>
  </si>
  <si>
    <t>Prillimäe-Urge kergtee ehitus RMK metsast</t>
  </si>
  <si>
    <t>Kooli ja Posti tn osaline rek.</t>
  </si>
  <si>
    <t>Vabaduse 1b-3a kõnnitee rek. sadevee lahendusega</t>
  </si>
  <si>
    <t>Vabaduse 9b-13 kõnnitee rek. koos sadevee lahendusega</t>
  </si>
  <si>
    <t>Kurtna tee rek.</t>
  </si>
  <si>
    <t>Side tänavava pikenduse ehitus</t>
  </si>
  <si>
    <t>Aespa peateede (Aespa ringtee, Mobile tee, Ühistute tee, Mäevana tee) tolmuvabakatte paigaldamine</t>
  </si>
  <si>
    <t>Hageri-Kohila kergtee ehitus</t>
  </si>
  <si>
    <t>Tööstuse tn rek II etapi rek. (Tööstuse tn algus kuni Posti tn ristmk)</t>
  </si>
  <si>
    <t>Härjaoja tee rek.</t>
  </si>
  <si>
    <t>Vilivere tee rek.</t>
  </si>
  <si>
    <t>Viliveres Kallaste tee lõpu rek.</t>
  </si>
  <si>
    <t>Promenaadi ehituse jätkamine Tohisooni</t>
  </si>
  <si>
    <t>Kohila-Aespa kergtee ehitus Kiisa tee ääres</t>
  </si>
  <si>
    <t>Aespa-Sutlema kergtee ehitus</t>
  </si>
  <si>
    <t>Kohila-Lohu kergtee ehituse jätkamine Mälivereni</t>
  </si>
  <si>
    <t>Salutaguse-Urge kergtee ehitus</t>
  </si>
  <si>
    <t>Kohilas Lõuna tn äärde kõnnitee ehitus sadevee lahendusega</t>
  </si>
  <si>
    <t>Kapa tn  äärde kõnnitee ehitus sadevee lahendusega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</si>
</sst>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r&quot;_-;\-* #,##0.00\ &quot;kr&quot;_-;_-* &quot;-&quot;??\ &quot;kr&quot;_-;_-@_-"/>
    <numFmt numFmtId="43" formatCode="_-* #,##0.00\ _k_r_-;\-* #,##0.00\ _k_r_-;_-* &quot;-&quot;??\ _k_r_-;_-@_-"/>
    <numFmt numFmtId="164" formatCode="_-* #,##0.00&quot; kr&quot;_-;\-* #,##0.00&quot; kr&quot;_-;_-* \-??&quot; kr&quot;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7"/>
      <name val="Times New Roman"/>
      <family val="1"/>
    </font>
    <font>
      <sz val="8"/>
      <name val="Times New Roman"/>
      <family val="1"/>
    </font>
    <font>
      <b/>
      <sz val="7"/>
      <name val="Times New Roman"/>
      <family val="1"/>
    </font>
    <font>
      <sz val="10"/>
      <name val="Arial"/>
      <family val="2"/>
      <charset val="186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  <font>
      <b/>
      <sz val="9"/>
      <name val="Arial"/>
      <family val="2"/>
    </font>
    <font>
      <b/>
      <sz val="10"/>
      <color indexed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5"/>
      <color indexed="62"/>
      <name val="Calibri"/>
      <family val="2"/>
      <charset val="186"/>
    </font>
    <font>
      <b/>
      <sz val="13"/>
      <color indexed="62"/>
      <name val="Calibri"/>
      <family val="2"/>
      <charset val="186"/>
    </font>
    <font>
      <b/>
      <sz val="11"/>
      <color indexed="62"/>
      <name val="Calibri"/>
      <family val="2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9"/>
      <color rgb="FFFF0000"/>
      <name val="Arial"/>
      <family val="2"/>
    </font>
    <font>
      <b/>
      <sz val="10"/>
      <name val="Arial"/>
      <family val="2"/>
      <charset val="186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  <charset val="186"/>
    </font>
  </fonts>
  <fills count="4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5"/>
      </patternFill>
    </fill>
    <fill>
      <patternFill patternType="solid">
        <fgColor indexed="47"/>
        <bgColor indexed="22"/>
      </patternFill>
    </fill>
    <fill>
      <patternFill patternType="solid">
        <fgColor indexed="42"/>
      </patternFill>
    </fill>
    <fill>
      <patternFill patternType="solid">
        <fgColor indexed="26"/>
        <b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  <bgColor indexed="4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00FFFF"/>
        <bgColor indexed="64"/>
      </patternFill>
    </fill>
    <fill>
      <patternFill patternType="solid">
        <fgColor theme="8" tint="0.79998168889431442"/>
        <bgColor indexed="41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5">
    <xf numFmtId="0" fontId="0" fillId="0" borderId="0"/>
    <xf numFmtId="0" fontId="1" fillId="0" borderId="0"/>
    <xf numFmtId="0" fontId="16" fillId="0" borderId="0"/>
    <xf numFmtId="0" fontId="22" fillId="7" borderId="0" applyNumberFormat="0" applyBorder="0" applyAlignment="0" applyProtection="0"/>
    <xf numFmtId="0" fontId="22" fillId="9" borderId="0" applyNumberFormat="0" applyBorder="0" applyAlignment="0" applyProtection="0"/>
    <xf numFmtId="0" fontId="22" fillId="11" borderId="0" applyNumberFormat="0" applyBorder="0" applyAlignment="0" applyProtection="0"/>
    <xf numFmtId="0" fontId="22" fillId="7" borderId="0" applyNumberFormat="0" applyBorder="0" applyAlignment="0" applyProtection="0"/>
    <xf numFmtId="0" fontId="22" fillId="4" borderId="0" applyNumberFormat="0" applyBorder="0" applyAlignment="0" applyProtection="0"/>
    <xf numFmtId="0" fontId="22" fillId="9" borderId="0" applyNumberFormat="0" applyBorder="0" applyAlignment="0" applyProtection="0"/>
    <xf numFmtId="0" fontId="22" fillId="6" borderId="0" applyNumberFormat="0" applyBorder="0" applyAlignment="0" applyProtection="0"/>
    <xf numFmtId="0" fontId="22" fillId="8" borderId="0" applyNumberFormat="0" applyBorder="0" applyAlignment="0" applyProtection="0"/>
    <xf numFmtId="0" fontId="22" fillId="10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6" borderId="0" applyNumberFormat="0" applyBorder="0" applyAlignment="0" applyProtection="0"/>
    <xf numFmtId="0" fontId="22" fillId="18" borderId="0" applyNumberFormat="0" applyBorder="0" applyAlignment="0" applyProtection="0"/>
    <xf numFmtId="0" fontId="22" fillId="20" borderId="0" applyNumberFormat="0" applyBorder="0" applyAlignment="0" applyProtection="0"/>
    <xf numFmtId="0" fontId="22" fillId="16" borderId="0" applyNumberFormat="0" applyBorder="0" applyAlignment="0" applyProtection="0"/>
    <xf numFmtId="0" fontId="22" fillId="21" borderId="0" applyNumberFormat="0" applyBorder="0" applyAlignment="0" applyProtection="0"/>
    <xf numFmtId="0" fontId="22" fillId="9" borderId="0" applyNumberFormat="0" applyBorder="0" applyAlignment="0" applyProtection="0"/>
    <xf numFmtId="0" fontId="22" fillId="15" borderId="0" applyNumberFormat="0" applyBorder="0" applyAlignment="0" applyProtection="0"/>
    <xf numFmtId="0" fontId="22" fillId="17" borderId="0" applyNumberFormat="0" applyBorder="0" applyAlignment="0" applyProtection="0"/>
    <xf numFmtId="0" fontId="22" fillId="19" borderId="0" applyNumberFormat="0" applyBorder="0" applyAlignment="0" applyProtection="0"/>
    <xf numFmtId="0" fontId="22" fillId="12" borderId="0" applyNumberFormat="0" applyBorder="0" applyAlignment="0" applyProtection="0"/>
    <xf numFmtId="0" fontId="22" fillId="15" borderId="0" applyNumberFormat="0" applyBorder="0" applyAlignment="0" applyProtection="0"/>
    <xf numFmtId="0" fontId="22" fillId="22" borderId="0" applyNumberFormat="0" applyBorder="0" applyAlignment="0" applyProtection="0"/>
    <xf numFmtId="0" fontId="23" fillId="24" borderId="0" applyNumberFormat="0" applyBorder="0" applyAlignment="0" applyProtection="0"/>
    <xf numFmtId="0" fontId="23" fillId="18" borderId="0" applyNumberFormat="0" applyBorder="0" applyAlignment="0" applyProtection="0"/>
    <xf numFmtId="0" fontId="23" fillId="20" borderId="0" applyNumberFormat="0" applyBorder="0" applyAlignment="0" applyProtection="0"/>
    <xf numFmtId="0" fontId="23" fillId="16" borderId="0" applyNumberFormat="0" applyBorder="0" applyAlignment="0" applyProtection="0"/>
    <xf numFmtId="0" fontId="23" fillId="24" borderId="0" applyNumberFormat="0" applyBorder="0" applyAlignment="0" applyProtection="0"/>
    <xf numFmtId="0" fontId="23" fillId="9" borderId="0" applyNumberFormat="0" applyBorder="0" applyAlignment="0" applyProtection="0"/>
    <xf numFmtId="0" fontId="23" fillId="23" borderId="0" applyNumberFormat="0" applyBorder="0" applyAlignment="0" applyProtection="0"/>
    <xf numFmtId="0" fontId="23" fillId="17" borderId="0" applyNumberFormat="0" applyBorder="0" applyAlignment="0" applyProtection="0"/>
    <xf numFmtId="0" fontId="23" fillId="19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4" borderId="0" applyNumberFormat="0" applyBorder="0" applyAlignment="0" applyProtection="0"/>
    <xf numFmtId="0" fontId="23" fillId="30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24" borderId="0" applyNumberFormat="0" applyBorder="0" applyAlignment="0" applyProtection="0"/>
    <xf numFmtId="0" fontId="23" fillId="35" borderId="0" applyNumberFormat="0" applyBorder="0" applyAlignment="0" applyProtection="0"/>
    <xf numFmtId="0" fontId="24" fillId="36" borderId="24" applyNumberFormat="0" applyAlignment="0" applyProtection="0"/>
    <xf numFmtId="0" fontId="25" fillId="37" borderId="0" applyNumberFormat="0" applyBorder="0" applyAlignment="0" applyProtection="0"/>
    <xf numFmtId="0" fontId="29" fillId="39" borderId="25" applyNumberFormat="0" applyAlignment="0" applyProtection="0"/>
    <xf numFmtId="43" fontId="1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21" fillId="0" borderId="0" applyFill="0" applyBorder="0" applyAlignment="0" applyProtection="0"/>
    <xf numFmtId="44" fontId="21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26" fillId="40" borderId="0" applyNumberFormat="0" applyBorder="0" applyAlignment="0" applyProtection="0"/>
    <xf numFmtId="0" fontId="25" fillId="8" borderId="0" applyNumberFormat="0" applyBorder="0" applyAlignment="0" applyProtection="0"/>
    <xf numFmtId="0" fontId="26" fillId="10" borderId="0" applyNumberFormat="0" applyBorder="0" applyAlignment="0" applyProtection="0"/>
    <xf numFmtId="0" fontId="39" fillId="0" borderId="27" applyNumberFormat="0" applyFill="0" applyAlignment="0" applyProtection="0"/>
    <xf numFmtId="0" fontId="40" fillId="0" borderId="28" applyNumberFormat="0" applyFill="0" applyAlignment="0" applyProtection="0"/>
    <xf numFmtId="0" fontId="41" fillId="0" borderId="30" applyNumberFormat="0" applyFill="0" applyAlignment="0" applyProtection="0"/>
    <xf numFmtId="0" fontId="4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7" fillId="9" borderId="24" applyNumberFormat="0" applyAlignment="0" applyProtection="0"/>
    <xf numFmtId="0" fontId="28" fillId="0" borderId="31" applyNumberFormat="0" applyFill="0" applyAlignment="0" applyProtection="0"/>
    <xf numFmtId="0" fontId="29" fillId="38" borderId="25" applyNumberFormat="0" applyAlignment="0" applyProtection="0"/>
    <xf numFmtId="0" fontId="30" fillId="0" borderId="32" applyNumberFormat="0" applyFill="0" applyAlignment="0" applyProtection="0"/>
    <xf numFmtId="0" fontId="21" fillId="41" borderId="33" applyNumberFormat="0" applyFont="0" applyAlignment="0" applyProtection="0"/>
    <xf numFmtId="0" fontId="31" fillId="42" borderId="0" applyNumberFormat="0" applyBorder="0" applyAlignment="0" applyProtection="0"/>
    <xf numFmtId="0" fontId="1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38" fillId="7" borderId="34" applyNumberFormat="0" applyAlignment="0" applyProtection="0"/>
    <xf numFmtId="0" fontId="32" fillId="0" borderId="0" applyNumberFormat="0" applyFill="0" applyBorder="0" applyAlignment="0" applyProtection="0"/>
    <xf numFmtId="0" fontId="33" fillId="0" borderId="26" applyNumberFormat="0" applyFill="0" applyAlignment="0" applyProtection="0"/>
    <xf numFmtId="0" fontId="34" fillId="0" borderId="28" applyNumberFormat="0" applyFill="0" applyAlignment="0" applyProtection="0"/>
    <xf numFmtId="0" fontId="35" fillId="0" borderId="29" applyNumberFormat="0" applyFill="0" applyAlignment="0" applyProtection="0"/>
    <xf numFmtId="0" fontId="35" fillId="0" borderId="0" applyNumberForma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1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34" borderId="0" applyNumberFormat="0" applyBorder="0" applyAlignment="0" applyProtection="0"/>
    <xf numFmtId="0" fontId="36" fillId="0" borderId="0" applyNumberFormat="0" applyFill="0" applyBorder="0" applyAlignment="0" applyProtection="0"/>
    <xf numFmtId="0" fontId="37" fillId="14" borderId="24" applyNumberFormat="0" applyAlignment="0" applyProtection="0"/>
    <xf numFmtId="0" fontId="38" fillId="36" borderId="34" applyNumberFormat="0" applyAlignment="0" applyProtection="0"/>
  </cellStyleXfs>
  <cellXfs count="120">
    <xf numFmtId="0" fontId="0" fillId="0" borderId="0" xfId="0"/>
    <xf numFmtId="0" fontId="2" fillId="0" borderId="0" xfId="0" applyFont="1"/>
    <xf numFmtId="0" fontId="0" fillId="0" borderId="4" xfId="0" applyBorder="1"/>
    <xf numFmtId="0" fontId="5" fillId="0" borderId="0" xfId="0" applyFont="1"/>
    <xf numFmtId="0" fontId="6" fillId="0" borderId="0" xfId="0" applyFont="1"/>
    <xf numFmtId="3" fontId="6" fillId="0" borderId="0" xfId="0" applyNumberFormat="1" applyFont="1"/>
    <xf numFmtId="0" fontId="6" fillId="0" borderId="4" xfId="0" applyFont="1" applyBorder="1" applyAlignment="1">
      <alignment horizontal="center" vertical="center" wrapText="1"/>
    </xf>
    <xf numFmtId="0" fontId="8" fillId="0" borderId="8" xfId="0" applyFont="1" applyBorder="1"/>
    <xf numFmtId="3" fontId="6" fillId="0" borderId="4" xfId="0" applyNumberFormat="1" applyFont="1" applyBorder="1"/>
    <xf numFmtId="3" fontId="6" fillId="0" borderId="10" xfId="0" applyNumberFormat="1" applyFont="1" applyBorder="1"/>
    <xf numFmtId="0" fontId="6" fillId="0" borderId="8" xfId="0" applyFont="1" applyBorder="1"/>
    <xf numFmtId="0" fontId="9" fillId="0" borderId="6" xfId="0" applyFont="1" applyBorder="1"/>
    <xf numFmtId="3" fontId="9" fillId="0" borderId="6" xfId="0" applyNumberFormat="1" applyFont="1" applyBorder="1"/>
    <xf numFmtId="0" fontId="9" fillId="0" borderId="0" xfId="0" applyFont="1"/>
    <xf numFmtId="3" fontId="6" fillId="0" borderId="8" xfId="0" applyNumberFormat="1" applyFont="1" applyBorder="1"/>
    <xf numFmtId="3" fontId="6" fillId="0" borderId="11" xfId="0" applyNumberFormat="1" applyFont="1" applyBorder="1"/>
    <xf numFmtId="3" fontId="9" fillId="0" borderId="11" xfId="0" applyNumberFormat="1" applyFont="1" applyBorder="1"/>
    <xf numFmtId="3" fontId="9" fillId="0" borderId="4" xfId="0" applyNumberFormat="1" applyFont="1" applyBorder="1"/>
    <xf numFmtId="0" fontId="6" fillId="2" borderId="7" xfId="0" applyFont="1" applyFill="1" applyBorder="1"/>
    <xf numFmtId="0" fontId="6" fillId="2" borderId="4" xfId="0" applyFont="1" applyFill="1" applyBorder="1"/>
    <xf numFmtId="0" fontId="8" fillId="0" borderId="9" xfId="0" applyFont="1" applyBorder="1"/>
    <xf numFmtId="0" fontId="6" fillId="0" borderId="9" xfId="0" applyFont="1" applyBorder="1"/>
    <xf numFmtId="0" fontId="6" fillId="2" borderId="5" xfId="0" applyFont="1" applyFill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3" fillId="0" borderId="0" xfId="0" applyFont="1"/>
    <xf numFmtId="0" fontId="13" fillId="0" borderId="0" xfId="0" applyFont="1"/>
    <xf numFmtId="0" fontId="3" fillId="0" borderId="0" xfId="0" applyFont="1" applyBorder="1"/>
    <xf numFmtId="0" fontId="14" fillId="0" borderId="0" xfId="0" applyFont="1"/>
    <xf numFmtId="0" fontId="15" fillId="0" borderId="15" xfId="0" applyFont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4" fillId="0" borderId="0" xfId="0" applyFont="1" applyAlignment="1">
      <alignment vertical="top"/>
    </xf>
    <xf numFmtId="3" fontId="14" fillId="0" borderId="0" xfId="0" applyNumberFormat="1" applyFont="1"/>
    <xf numFmtId="0" fontId="19" fillId="0" borderId="0" xfId="0" applyFont="1"/>
    <xf numFmtId="3" fontId="0" fillId="0" borderId="4" xfId="0" applyNumberFormat="1" applyBorder="1"/>
    <xf numFmtId="0" fontId="0" fillId="0" borderId="2" xfId="0" applyBorder="1"/>
    <xf numFmtId="0" fontId="6" fillId="3" borderId="1" xfId="0" applyFont="1" applyFill="1" applyBorder="1"/>
    <xf numFmtId="0" fontId="6" fillId="3" borderId="2" xfId="0" applyFont="1" applyFill="1" applyBorder="1"/>
    <xf numFmtId="3" fontId="6" fillId="3" borderId="2" xfId="0" applyNumberFormat="1" applyFont="1" applyFill="1" applyBorder="1"/>
    <xf numFmtId="0" fontId="6" fillId="3" borderId="3" xfId="0" applyFont="1" applyFill="1" applyBorder="1"/>
    <xf numFmtId="3" fontId="0" fillId="0" borderId="0" xfId="0" applyNumberFormat="1"/>
    <xf numFmtId="0" fontId="9" fillId="0" borderId="4" xfId="0" applyFont="1" applyBorder="1"/>
    <xf numFmtId="0" fontId="20" fillId="0" borderId="0" xfId="0" applyFont="1"/>
    <xf numFmtId="0" fontId="15" fillId="0" borderId="42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3" fontId="3" fillId="0" borderId="0" xfId="0" applyNumberFormat="1" applyFont="1"/>
    <xf numFmtId="3" fontId="6" fillId="3" borderId="1" xfId="0" applyNumberFormat="1" applyFont="1" applyFill="1" applyBorder="1" applyAlignment="1"/>
    <xf numFmtId="3" fontId="6" fillId="3" borderId="2" xfId="0" applyNumberFormat="1" applyFont="1" applyFill="1" applyBorder="1" applyAlignment="1"/>
    <xf numFmtId="3" fontId="6" fillId="3" borderId="3" xfId="0" applyNumberFormat="1" applyFont="1" applyFill="1" applyBorder="1" applyAlignment="1"/>
    <xf numFmtId="0" fontId="6" fillId="0" borderId="11" xfId="0" applyFont="1" applyBorder="1" applyAlignment="1">
      <alignment horizontal="center" vertical="center" wrapText="1"/>
    </xf>
    <xf numFmtId="0" fontId="0" fillId="0" borderId="11" xfId="0" applyBorder="1"/>
    <xf numFmtId="0" fontId="7" fillId="0" borderId="11" xfId="0" applyFont="1" applyBorder="1" applyAlignment="1">
      <alignment wrapText="1"/>
    </xf>
    <xf numFmtId="0" fontId="7" fillId="0" borderId="11" xfId="0" applyFont="1" applyBorder="1" applyAlignment="1">
      <alignment horizontal="center" wrapText="1"/>
    </xf>
    <xf numFmtId="3" fontId="44" fillId="0" borderId="4" xfId="0" applyNumberFormat="1" applyFont="1" applyBorder="1"/>
    <xf numFmtId="1" fontId="0" fillId="0" borderId="0" xfId="0" applyNumberFormat="1"/>
    <xf numFmtId="0" fontId="6" fillId="0" borderId="7" xfId="0" applyFont="1" applyFill="1" applyBorder="1"/>
    <xf numFmtId="0" fontId="0" fillId="43" borderId="1" xfId="0" applyFill="1" applyBorder="1"/>
    <xf numFmtId="0" fontId="0" fillId="43" borderId="2" xfId="0" applyFill="1" applyBorder="1"/>
    <xf numFmtId="0" fontId="0" fillId="43" borderId="3" xfId="0" applyFill="1" applyBorder="1"/>
    <xf numFmtId="1" fontId="16" fillId="0" borderId="11" xfId="2" applyNumberFormat="1" applyBorder="1"/>
    <xf numFmtId="3" fontId="0" fillId="0" borderId="11" xfId="0" applyNumberFormat="1" applyBorder="1"/>
    <xf numFmtId="0" fontId="6" fillId="2" borderId="11" xfId="0" applyFont="1" applyFill="1" applyBorder="1"/>
    <xf numFmtId="1" fontId="16" fillId="0" borderId="4" xfId="2" applyNumberFormat="1" applyBorder="1"/>
    <xf numFmtId="0" fontId="45" fillId="0" borderId="4" xfId="0" applyFont="1" applyBorder="1"/>
    <xf numFmtId="3" fontId="45" fillId="0" borderId="4" xfId="0" applyNumberFormat="1" applyFont="1" applyBorder="1"/>
    <xf numFmtId="0" fontId="4" fillId="0" borderId="13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15" fillId="44" borderId="16" xfId="0" applyFont="1" applyFill="1" applyBorder="1" applyAlignment="1">
      <alignment horizontal="center" vertical="center"/>
    </xf>
    <xf numFmtId="0" fontId="15" fillId="44" borderId="41" xfId="0" applyFont="1" applyFill="1" applyBorder="1" applyAlignment="1">
      <alignment horizontal="center" vertical="center"/>
    </xf>
    <xf numFmtId="0" fontId="15" fillId="44" borderId="44" xfId="0" applyFont="1" applyFill="1" applyBorder="1" applyAlignment="1">
      <alignment horizontal="center" vertical="center"/>
    </xf>
    <xf numFmtId="0" fontId="15" fillId="44" borderId="4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top"/>
    </xf>
    <xf numFmtId="0" fontId="46" fillId="0" borderId="7" xfId="0" applyFont="1" applyBorder="1" applyAlignment="1">
      <alignment vertical="top" wrapText="1"/>
    </xf>
    <xf numFmtId="3" fontId="47" fillId="5" borderId="4" xfId="0" applyNumberFormat="1" applyFont="1" applyFill="1" applyBorder="1" applyAlignment="1">
      <alignment vertical="top"/>
    </xf>
    <xf numFmtId="3" fontId="47" fillId="0" borderId="4" xfId="0" applyNumberFormat="1" applyFont="1" applyFill="1" applyBorder="1" applyAlignment="1">
      <alignment vertical="top"/>
    </xf>
    <xf numFmtId="0" fontId="46" fillId="0" borderId="48" xfId="0" applyFont="1" applyBorder="1" applyAlignment="1">
      <alignment vertical="top" wrapText="1"/>
    </xf>
    <xf numFmtId="0" fontId="46" fillId="0" borderId="19" xfId="0" applyFont="1" applyBorder="1" applyAlignment="1">
      <alignment vertical="top" wrapText="1"/>
    </xf>
    <xf numFmtId="0" fontId="46" fillId="0" borderId="0" xfId="0" applyFont="1" applyBorder="1" applyAlignment="1">
      <alignment vertical="top" wrapText="1"/>
    </xf>
    <xf numFmtId="0" fontId="46" fillId="0" borderId="49" xfId="0" applyFont="1" applyBorder="1" applyAlignment="1">
      <alignment vertical="top" wrapText="1"/>
    </xf>
    <xf numFmtId="3" fontId="47" fillId="0" borderId="4" xfId="0" applyNumberFormat="1" applyFont="1" applyBorder="1" applyAlignment="1">
      <alignment vertical="top"/>
    </xf>
    <xf numFmtId="0" fontId="46" fillId="0" borderId="20" xfId="0" applyFont="1" applyBorder="1" applyAlignment="1">
      <alignment vertical="top" wrapText="1"/>
    </xf>
    <xf numFmtId="0" fontId="48" fillId="0" borderId="50" xfId="0" applyFont="1" applyBorder="1" applyAlignment="1">
      <alignment vertical="top" wrapText="1"/>
    </xf>
    <xf numFmtId="0" fontId="16" fillId="0" borderId="0" xfId="0" applyFont="1"/>
    <xf numFmtId="0" fontId="46" fillId="0" borderId="21" xfId="0" applyFont="1" applyBorder="1" applyAlignment="1">
      <alignment vertical="top" wrapText="1"/>
    </xf>
    <xf numFmtId="0" fontId="46" fillId="0" borderId="22" xfId="0" applyFont="1" applyBorder="1" applyAlignment="1">
      <alignment vertical="top" wrapText="1"/>
    </xf>
    <xf numFmtId="0" fontId="46" fillId="0" borderId="4" xfId="0" applyFont="1" applyBorder="1" applyAlignment="1">
      <alignment wrapText="1"/>
    </xf>
    <xf numFmtId="0" fontId="48" fillId="0" borderId="49" xfId="0" applyFont="1" applyBorder="1" applyAlignment="1">
      <alignment vertical="top" wrapText="1"/>
    </xf>
    <xf numFmtId="3" fontId="47" fillId="45" borderId="4" xfId="0" applyNumberFormat="1" applyFont="1" applyFill="1" applyBorder="1" applyAlignment="1">
      <alignment vertical="top"/>
    </xf>
    <xf numFmtId="0" fontId="14" fillId="0" borderId="6" xfId="0" applyFont="1" applyFill="1" applyBorder="1" applyAlignment="1">
      <alignment vertical="top"/>
    </xf>
    <xf numFmtId="0" fontId="46" fillId="0" borderId="23" xfId="0" applyFont="1" applyBorder="1" applyAlignment="1">
      <alignment vertical="top" wrapText="1"/>
    </xf>
    <xf numFmtId="0" fontId="14" fillId="0" borderId="11" xfId="0" applyFont="1" applyFill="1" applyBorder="1"/>
    <xf numFmtId="0" fontId="46" fillId="0" borderId="14" xfId="0" applyFont="1" applyBorder="1" applyAlignment="1">
      <alignment horizontal="left" vertical="top"/>
    </xf>
    <xf numFmtId="3" fontId="46" fillId="44" borderId="51" xfId="0" applyNumberFormat="1" applyFont="1" applyFill="1" applyBorder="1" applyAlignment="1">
      <alignment vertical="top"/>
    </xf>
    <xf numFmtId="0" fontId="3" fillId="0" borderId="0" xfId="0" applyFont="1" applyFill="1"/>
    <xf numFmtId="0" fontId="3" fillId="0" borderId="0" xfId="77" applyFont="1" applyFill="1"/>
    <xf numFmtId="0" fontId="3" fillId="46" borderId="0" xfId="77" applyFont="1" applyFill="1"/>
    <xf numFmtId="0" fontId="47" fillId="46" borderId="0" xfId="77" applyFont="1" applyFill="1"/>
    <xf numFmtId="3" fontId="47" fillId="46" borderId="0" xfId="77" applyNumberFormat="1" applyFont="1" applyFill="1"/>
    <xf numFmtId="0" fontId="3" fillId="0" borderId="0" xfId="77" applyFont="1" applyFill="1" applyAlignment="1">
      <alignment horizontal="right"/>
    </xf>
    <xf numFmtId="0" fontId="3" fillId="46" borderId="0" xfId="77" applyFont="1" applyFill="1" applyAlignment="1">
      <alignment wrapText="1"/>
    </xf>
    <xf numFmtId="0" fontId="3" fillId="0" borderId="0" xfId="0" applyFont="1" applyFill="1" applyAlignment="1">
      <alignment horizontal="right"/>
    </xf>
    <xf numFmtId="3" fontId="47" fillId="0" borderId="0" xfId="0" applyNumberFormat="1" applyFont="1"/>
    <xf numFmtId="0" fontId="47" fillId="0" borderId="0" xfId="0" applyFont="1"/>
    <xf numFmtId="0" fontId="13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14" fillId="0" borderId="38" xfId="0" applyFont="1" applyFill="1" applyBorder="1" applyAlignment="1">
      <alignment horizontal="center" vertical="top"/>
    </xf>
    <xf numFmtId="0" fontId="14" fillId="0" borderId="11" xfId="0" applyFont="1" applyFill="1" applyBorder="1" applyAlignment="1">
      <alignment horizontal="center" vertical="top"/>
    </xf>
    <xf numFmtId="0" fontId="4" fillId="0" borderId="4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0" fillId="0" borderId="0" xfId="0" applyAlignment="1">
      <alignment horizontal="center"/>
    </xf>
  </cellXfs>
  <cellStyles count="105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20% – rõhk1" xfId="9"/>
    <cellStyle name="20% – rõhk2" xfId="10"/>
    <cellStyle name="20% – rõhk3" xfId="11"/>
    <cellStyle name="20% – rõhk4" xfId="12"/>
    <cellStyle name="20% – rõhk5" xfId="13"/>
    <cellStyle name="20% – rõhk6" xfId="14"/>
    <cellStyle name="40% - Accent1 2" xfId="15"/>
    <cellStyle name="40% - Accent2 2" xfId="16"/>
    <cellStyle name="40% - Accent3 2" xfId="17"/>
    <cellStyle name="40% - Accent4 2" xfId="18"/>
    <cellStyle name="40% - Accent5 2" xfId="19"/>
    <cellStyle name="40% - Accent6 2" xfId="20"/>
    <cellStyle name="40% – rõhk1" xfId="21"/>
    <cellStyle name="40% – rõhk2" xfId="22"/>
    <cellStyle name="40% – rõhk3" xfId="23"/>
    <cellStyle name="40% – rõhk4" xfId="24"/>
    <cellStyle name="40% – rõhk5" xfId="25"/>
    <cellStyle name="40% – rõhk6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60% – rõhk1" xfId="33"/>
    <cellStyle name="60% – rõhk2" xfId="34"/>
    <cellStyle name="60% – rõhk3" xfId="35"/>
    <cellStyle name="60% – rõhk4" xfId="36"/>
    <cellStyle name="60% – rõhk5" xfId="37"/>
    <cellStyle name="60% – rõhk6" xfId="38"/>
    <cellStyle name="Accent1 2" xfId="39"/>
    <cellStyle name="Accent2 2" xfId="40"/>
    <cellStyle name="Accent3 2" xfId="41"/>
    <cellStyle name="Accent4 2" xfId="42"/>
    <cellStyle name="Accent5 2" xfId="43"/>
    <cellStyle name="Accent6 2" xfId="44"/>
    <cellStyle name="Arvutus" xfId="45"/>
    <cellStyle name="Bad 2" xfId="46"/>
    <cellStyle name="Check Cell 2" xfId="47"/>
    <cellStyle name="Comma 2" xfId="49"/>
    <cellStyle name="Comma 2 2" xfId="50"/>
    <cellStyle name="Comma 3" xfId="51"/>
    <cellStyle name="Comma 4" xfId="52"/>
    <cellStyle name="Comma 5" xfId="53"/>
    <cellStyle name="Comma 6" xfId="54"/>
    <cellStyle name="Comma 7" xfId="48"/>
    <cellStyle name="Currency 2" xfId="55"/>
    <cellStyle name="Currency 2 2" xfId="56"/>
    <cellStyle name="Currency 3" xfId="57"/>
    <cellStyle name="Explanatory Text 2" xfId="58"/>
    <cellStyle name="Good 2" xfId="59"/>
    <cellStyle name="Halb" xfId="60"/>
    <cellStyle name="Hea" xfId="61"/>
    <cellStyle name="Heading 1 2" xfId="62"/>
    <cellStyle name="Heading 2 2" xfId="63"/>
    <cellStyle name="Heading 3 2" xfId="64"/>
    <cellStyle name="Heading 4 2" xfId="65"/>
    <cellStyle name="Hoiatustekst" xfId="66"/>
    <cellStyle name="Input 2" xfId="67"/>
    <cellStyle name="Kokku" xfId="68"/>
    <cellStyle name="Kontrolli lahtrit" xfId="69"/>
    <cellStyle name="Lingitud lahter" xfId="70"/>
    <cellStyle name="Märkus" xfId="71"/>
    <cellStyle name="Neutraalne" xfId="72"/>
    <cellStyle name="Normaallaad" xfId="0" builtinId="0"/>
    <cellStyle name="Normaallaad 2" xfId="73"/>
    <cellStyle name="Normaallaad 2 2" xfId="74"/>
    <cellStyle name="Normal 2" xfId="75"/>
    <cellStyle name="Normal 2 2" xfId="76"/>
    <cellStyle name="Normal 3" xfId="77"/>
    <cellStyle name="Normal 4" xfId="78"/>
    <cellStyle name="Normal 5" xfId="79"/>
    <cellStyle name="Normal 6" xfId="80"/>
    <cellStyle name="Normal 7" xfId="2"/>
    <cellStyle name="Normal 8" xfId="1"/>
    <cellStyle name="Output 2" xfId="81"/>
    <cellStyle name="Pealkiri" xfId="82"/>
    <cellStyle name="Pealkiri 1" xfId="83"/>
    <cellStyle name="Pealkiri 2" xfId="84"/>
    <cellStyle name="Pealkiri 3" xfId="85"/>
    <cellStyle name="Pealkiri 4" xfId="86"/>
    <cellStyle name="Percent 2" xfId="88"/>
    <cellStyle name="Percent 2 2" xfId="89"/>
    <cellStyle name="Percent 3" xfId="90"/>
    <cellStyle name="Percent 4" xfId="91"/>
    <cellStyle name="Percent 5" xfId="92"/>
    <cellStyle name="Percent 6" xfId="93"/>
    <cellStyle name="Percent 7" xfId="87"/>
    <cellStyle name="Protsent 2" xfId="94"/>
    <cellStyle name="Protsent 2 2" xfId="95"/>
    <cellStyle name="Rõhk1" xfId="96"/>
    <cellStyle name="Rõhk2" xfId="97"/>
    <cellStyle name="Rõhk3" xfId="98"/>
    <cellStyle name="Rõhk4" xfId="99"/>
    <cellStyle name="Rõhk5" xfId="100"/>
    <cellStyle name="Rõhk6" xfId="101"/>
    <cellStyle name="Selgitav tekst" xfId="102"/>
    <cellStyle name="Sisestus" xfId="103"/>
    <cellStyle name="Väljund" xfId="104"/>
  </cellStyles>
  <dxfs count="0"/>
  <tableStyles count="0" defaultTableStyle="TableStyleMedium2" defaultPivotStyle="PivotStyleMedium9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[1]Sheet1!$B$2</c:f>
              <c:strCache>
                <c:ptCount val="1"/>
                <c:pt idx="0">
                  <c:v>Tulud (mlj eur)</c:v>
                </c:pt>
              </c:strCache>
            </c:strRef>
          </c:tx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333399"/>
                    </a:solidFill>
                    <a:latin typeface="Calibri"/>
                    <a:ea typeface="Calibri"/>
                    <a:cs typeface="Calibri"/>
                  </a:defRPr>
                </a:pPr>
                <a:endParaRPr lang="et-E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[1]Sheet1!$A$3:$A$20</c:f>
              <c:numCache>
                <c:formatCode>General</c:formatCode>
                <c:ptCount val="1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</c:numCache>
            </c:numRef>
          </c:cat>
          <c:val>
            <c:numRef>
              <c:f>[1]Sheet1!$B$3:$B$20</c:f>
              <c:numCache>
                <c:formatCode>General</c:formatCode>
                <c:ptCount val="18"/>
                <c:pt idx="0">
                  <c:v>1.5019237406209656</c:v>
                </c:pt>
                <c:pt idx="1">
                  <c:v>2.185778379967533</c:v>
                </c:pt>
                <c:pt idx="2">
                  <c:v>2.2880370176268325</c:v>
                </c:pt>
                <c:pt idx="3">
                  <c:v>2.1410402259915893</c:v>
                </c:pt>
                <c:pt idx="4">
                  <c:v>2.888806513875219</c:v>
                </c:pt>
                <c:pt idx="5">
                  <c:v>3.5790523180754925</c:v>
                </c:pt>
                <c:pt idx="6">
                  <c:v>3.4512290210013679</c:v>
                </c:pt>
                <c:pt idx="7">
                  <c:v>4.8189382996945032</c:v>
                </c:pt>
                <c:pt idx="8">
                  <c:v>4.5824652001073716</c:v>
                </c:pt>
                <c:pt idx="9">
                  <c:v>5.4133166310891827</c:v>
                </c:pt>
                <c:pt idx="10">
                  <c:v>6.0140861273375688</c:v>
                </c:pt>
                <c:pt idx="11">
                  <c:v>7.7077448135697209</c:v>
                </c:pt>
                <c:pt idx="12">
                  <c:v>7.181</c:v>
                </c:pt>
                <c:pt idx="13">
                  <c:v>6.6360000000000001</c:v>
                </c:pt>
                <c:pt idx="14">
                  <c:v>6.5069999999999997</c:v>
                </c:pt>
                <c:pt idx="15">
                  <c:v>8.2420000000000009</c:v>
                </c:pt>
                <c:pt idx="16">
                  <c:v>7.4589999999999996</c:v>
                </c:pt>
                <c:pt idx="17">
                  <c:v>8.2379999999999995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[1]Sheet1!$C$2</c:f>
              <c:strCache>
                <c:ptCount val="1"/>
                <c:pt idx="0">
                  <c:v>Kulud (mlj eur)</c:v>
                </c:pt>
              </c:strCache>
            </c:strRef>
          </c:tx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993366"/>
                    </a:solidFill>
                    <a:latin typeface="Calibri"/>
                    <a:ea typeface="Calibri"/>
                    <a:cs typeface="Calibri"/>
                  </a:defRPr>
                </a:pPr>
                <a:endParaRPr lang="et-E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[1]Sheet1!$A$3:$A$20</c:f>
              <c:numCache>
                <c:formatCode>General</c:formatCode>
                <c:ptCount val="1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</c:numCache>
            </c:numRef>
          </c:cat>
          <c:val>
            <c:numRef>
              <c:f>[1]Sheet1!$C$3:$C$20</c:f>
              <c:numCache>
                <c:formatCode>General</c:formatCode>
                <c:ptCount val="18"/>
                <c:pt idx="0">
                  <c:v>1.4635767514987281</c:v>
                </c:pt>
                <c:pt idx="1">
                  <c:v>2.1793872151138269</c:v>
                </c:pt>
                <c:pt idx="2">
                  <c:v>2.1793872151138269</c:v>
                </c:pt>
                <c:pt idx="3">
                  <c:v>2.0899109071619395</c:v>
                </c:pt>
                <c:pt idx="4">
                  <c:v>2.8760241841678065</c:v>
                </c:pt>
                <c:pt idx="5">
                  <c:v>3.5215318343921367</c:v>
                </c:pt>
                <c:pt idx="6">
                  <c:v>3.3681438779031869</c:v>
                </c:pt>
                <c:pt idx="7">
                  <c:v>4.6527680134981404</c:v>
                </c:pt>
                <c:pt idx="8">
                  <c:v>4.2884716168368842</c:v>
                </c:pt>
                <c:pt idx="9">
                  <c:v>5.1257142126724018</c:v>
                </c:pt>
                <c:pt idx="10">
                  <c:v>5.6625720603837255</c:v>
                </c:pt>
                <c:pt idx="11">
                  <c:v>7.1389311415898664</c:v>
                </c:pt>
                <c:pt idx="12">
                  <c:v>6.74</c:v>
                </c:pt>
                <c:pt idx="13">
                  <c:v>6.3220000000000001</c:v>
                </c:pt>
                <c:pt idx="14">
                  <c:v>6.1719999999999997</c:v>
                </c:pt>
                <c:pt idx="15">
                  <c:v>7.7430000000000003</c:v>
                </c:pt>
                <c:pt idx="16">
                  <c:v>6.9740000000000002</c:v>
                </c:pt>
                <c:pt idx="17">
                  <c:v>8.2379999999999995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370000"/>
        <c:axId val="275777472"/>
      </c:lineChart>
      <c:catAx>
        <c:axId val="27537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t-EE"/>
          </a:p>
        </c:txPr>
        <c:crossAx val="275777472"/>
        <c:crosses val="autoZero"/>
        <c:auto val="0"/>
        <c:lblAlgn val="ctr"/>
        <c:lblOffset val="100"/>
        <c:noMultiLvlLbl val="0"/>
      </c:catAx>
      <c:valAx>
        <c:axId val="275777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t-EE"/>
          </a:p>
        </c:txPr>
        <c:crossAx val="275370000"/>
        <c:crosses val="autoZero"/>
        <c:crossBetween val="between"/>
        <c:majorUnit val="0.5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t-E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t-EE"/>
              <a:t>Kulud struktuur tegevusalade järgi 2012</a:t>
            </a:r>
          </a:p>
        </c:rich>
      </c:tx>
      <c:layout>
        <c:manualLayout>
          <c:xMode val="edge"/>
          <c:yMode val="edge"/>
          <c:x val="0.29828886466713861"/>
          <c:y val="3.34190231362467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317884605512452"/>
          <c:y val="0.33933161953727509"/>
          <c:w val="0.39608849242685623"/>
          <c:h val="0.4164524421593830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t-E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[3]Sheet1!$A$21:$A$29</c:f>
              <c:strCache>
                <c:ptCount val="9"/>
                <c:pt idx="0">
                  <c:v>Valitsemine</c:v>
                </c:pt>
                <c:pt idx="1">
                  <c:v>Avalik kord</c:v>
                </c:pt>
                <c:pt idx="2">
                  <c:v>Majandus</c:v>
                </c:pt>
                <c:pt idx="3">
                  <c:v>Keskkonnakaitse</c:v>
                </c:pt>
                <c:pt idx="4">
                  <c:v>Elamumajandus</c:v>
                </c:pt>
                <c:pt idx="5">
                  <c:v>Tervishoid</c:v>
                </c:pt>
                <c:pt idx="6">
                  <c:v>Vaba aeg, kultuur</c:v>
                </c:pt>
                <c:pt idx="7">
                  <c:v>Haridus</c:v>
                </c:pt>
                <c:pt idx="8">
                  <c:v>Sotsiaalne kaitse</c:v>
                </c:pt>
              </c:strCache>
            </c:strRef>
          </c:cat>
          <c:val>
            <c:numRef>
              <c:f>[3]Sheet1!$B$21:$B$29</c:f>
              <c:numCache>
                <c:formatCode>General</c:formatCode>
                <c:ptCount val="9"/>
                <c:pt idx="0">
                  <c:v>550168</c:v>
                </c:pt>
                <c:pt idx="1">
                  <c:v>35305</c:v>
                </c:pt>
                <c:pt idx="2">
                  <c:v>501634</c:v>
                </c:pt>
                <c:pt idx="3">
                  <c:v>697092</c:v>
                </c:pt>
                <c:pt idx="4">
                  <c:v>838996</c:v>
                </c:pt>
                <c:pt idx="5">
                  <c:v>4323</c:v>
                </c:pt>
                <c:pt idx="6">
                  <c:v>853606</c:v>
                </c:pt>
                <c:pt idx="7">
                  <c:v>3544929</c:v>
                </c:pt>
                <c:pt idx="8">
                  <c:v>486479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t-EE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t-EE"/>
              <a:t>Kulud struktuur majandusliku sisu järgi 2012</a:t>
            </a:r>
          </a:p>
        </c:rich>
      </c:tx>
      <c:layout>
        <c:manualLayout>
          <c:xMode val="edge"/>
          <c:yMode val="edge"/>
          <c:x val="0.25194837148484617"/>
          <c:y val="3.34190231362467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64938952083695"/>
          <c:y val="0.35475578406169667"/>
          <c:w val="0.3896108837394528"/>
          <c:h val="0.385604113110539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1.8987786526684165E-2"/>
                  <c:y val="2.62364263290618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t-E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[3]Sheet1!$A$44:$A$48</c:f>
              <c:strCache>
                <c:ptCount val="5"/>
                <c:pt idx="0">
                  <c:v>Personalikulud</c:v>
                </c:pt>
                <c:pt idx="1">
                  <c:v>Majanduskulud</c:v>
                </c:pt>
                <c:pt idx="2">
                  <c:v>Muud kulud</c:v>
                </c:pt>
                <c:pt idx="3">
                  <c:v>Toetused</c:v>
                </c:pt>
                <c:pt idx="4">
                  <c:v>Investeeringud</c:v>
                </c:pt>
              </c:strCache>
            </c:strRef>
          </c:cat>
          <c:val>
            <c:numRef>
              <c:f>[3]Sheet1!$B$44:$B$48</c:f>
              <c:numCache>
                <c:formatCode>General</c:formatCode>
                <c:ptCount val="5"/>
                <c:pt idx="0">
                  <c:v>2779650</c:v>
                </c:pt>
                <c:pt idx="1">
                  <c:v>1721511</c:v>
                </c:pt>
                <c:pt idx="2">
                  <c:v>187541</c:v>
                </c:pt>
                <c:pt idx="3">
                  <c:v>1702256</c:v>
                </c:pt>
                <c:pt idx="4">
                  <c:v>1121574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t-EE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00976432350101"/>
          <c:y val="0.21520374246848964"/>
          <c:w val="0.46944444444444444"/>
          <c:h val="0.78240740740740744"/>
        </c:manualLayout>
      </c:layout>
      <c:pieChart>
        <c:varyColors val="1"/>
        <c:ser>
          <c:idx val="0"/>
          <c:order val="0"/>
          <c:dLbls>
            <c:dLbl>
              <c:idx val="1"/>
              <c:layout>
                <c:manualLayout>
                  <c:x val="8.2901554404145081E-2"/>
                  <c:y val="-2.27143627744860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7996545768566495E-2"/>
                  <c:y val="6.814308832345825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17271157167530224"/>
                  <c:y val="-7.26859608783554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'Lisa 4'!$H$49:$H$57</c:f>
              <c:strCache>
                <c:ptCount val="9"/>
                <c:pt idx="0">
                  <c:v>Valitsemine</c:v>
                </c:pt>
                <c:pt idx="1">
                  <c:v>Avalik kord</c:v>
                </c:pt>
                <c:pt idx="2">
                  <c:v>Majandus</c:v>
                </c:pt>
                <c:pt idx="3">
                  <c:v>Keskkonnakaitse</c:v>
                </c:pt>
                <c:pt idx="4">
                  <c:v>Elamumajandus</c:v>
                </c:pt>
                <c:pt idx="5">
                  <c:v>Tervishoid</c:v>
                </c:pt>
                <c:pt idx="6">
                  <c:v>Kultuur</c:v>
                </c:pt>
                <c:pt idx="7">
                  <c:v>Haridus</c:v>
                </c:pt>
                <c:pt idx="8">
                  <c:v>Sotsiaalne kaitse</c:v>
                </c:pt>
              </c:strCache>
            </c:strRef>
          </c:cat>
          <c:val>
            <c:numRef>
              <c:f>'Lisa 4'!$I$49:$I$57</c:f>
              <c:numCache>
                <c:formatCode>General</c:formatCode>
                <c:ptCount val="9"/>
                <c:pt idx="0">
                  <c:v>431403</c:v>
                </c:pt>
                <c:pt idx="1">
                  <c:v>31702</c:v>
                </c:pt>
                <c:pt idx="2">
                  <c:v>616534</c:v>
                </c:pt>
                <c:pt idx="3">
                  <c:v>298271</c:v>
                </c:pt>
                <c:pt idx="4">
                  <c:v>374448</c:v>
                </c:pt>
                <c:pt idx="5">
                  <c:v>2814</c:v>
                </c:pt>
                <c:pt idx="6">
                  <c:v>1132829</c:v>
                </c:pt>
                <c:pt idx="7">
                  <c:v>3268792</c:v>
                </c:pt>
                <c:pt idx="8">
                  <c:v>492234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805555555555555"/>
          <c:y val="0.23379629629629631"/>
          <c:w val="0.43055555555555558"/>
          <c:h val="0.71759259259259256"/>
        </c:manualLayout>
      </c:layout>
      <c:pieChart>
        <c:varyColors val="1"/>
        <c:ser>
          <c:idx val="0"/>
          <c:order val="0"/>
          <c:dLbls>
            <c:dLbl>
              <c:idx val="3"/>
              <c:layout>
                <c:manualLayout>
                  <c:x val="2.1725284339457567E-2"/>
                  <c:y val="2.81572615923009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'Lisa 4'!$N$49:$N$53</c:f>
              <c:strCache>
                <c:ptCount val="5"/>
                <c:pt idx="0">
                  <c:v>Toetused</c:v>
                </c:pt>
                <c:pt idx="1">
                  <c:v>Personalikulud</c:v>
                </c:pt>
                <c:pt idx="2">
                  <c:v>Majanduskulud</c:v>
                </c:pt>
                <c:pt idx="3">
                  <c:v>Investeeringud</c:v>
                </c:pt>
                <c:pt idx="4">
                  <c:v>Muud kulud</c:v>
                </c:pt>
              </c:strCache>
            </c:strRef>
          </c:cat>
          <c:val>
            <c:numRef>
              <c:f>'Lisa 4'!$O$49:$O$53</c:f>
              <c:numCache>
                <c:formatCode>General</c:formatCode>
                <c:ptCount val="5"/>
                <c:pt idx="0">
                  <c:v>505938</c:v>
                </c:pt>
                <c:pt idx="1">
                  <c:v>3122621</c:v>
                </c:pt>
                <c:pt idx="2">
                  <c:v>2146787</c:v>
                </c:pt>
                <c:pt idx="3">
                  <c:v>827985</c:v>
                </c:pt>
                <c:pt idx="4">
                  <c:v>45696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198728773361163"/>
          <c:y val="0.20878221264140914"/>
          <c:w val="0.41111111111111109"/>
          <c:h val="0.68518518518518523"/>
        </c:manualLayout>
      </c:layout>
      <c:pie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'Lisa 4'!$A$49:$A$53</c:f>
              <c:strCache>
                <c:ptCount val="5"/>
                <c:pt idx="0">
                  <c:v>Maksud</c:v>
                </c:pt>
                <c:pt idx="1">
                  <c:v>Kaupade,teenuste müük</c:v>
                </c:pt>
                <c:pt idx="2">
                  <c:v>Toetused</c:v>
                </c:pt>
                <c:pt idx="3">
                  <c:v>A.a lg. jääk</c:v>
                </c:pt>
                <c:pt idx="4">
                  <c:v>Muud tulud</c:v>
                </c:pt>
              </c:strCache>
            </c:strRef>
          </c:cat>
          <c:val>
            <c:numRef>
              <c:f>'Lisa 4'!$B$49:$B$53</c:f>
              <c:numCache>
                <c:formatCode>General</c:formatCode>
                <c:ptCount val="5"/>
                <c:pt idx="0">
                  <c:v>4372799</c:v>
                </c:pt>
                <c:pt idx="1">
                  <c:v>416830</c:v>
                </c:pt>
                <c:pt idx="2">
                  <c:v>1711475</c:v>
                </c:pt>
                <c:pt idx="3">
                  <c:v>498794</c:v>
                </c:pt>
                <c:pt idx="4">
                  <c:v>157507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599712295578438"/>
          <c:y val="0.34573917795248787"/>
          <c:w val="0.43206796518856189"/>
          <c:h val="0.53040934392307981"/>
        </c:manualLayout>
      </c:layout>
      <c:pieChart>
        <c:varyColors val="1"/>
        <c:ser>
          <c:idx val="0"/>
          <c:order val="0"/>
          <c:dLbls>
            <c:dLbl>
              <c:idx val="3"/>
              <c:layout>
                <c:manualLayout>
                  <c:x val="-1.1139654418197725E-2"/>
                  <c:y val="5.20833333333333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'Lisa 4'!$A$64:$A$68</c:f>
              <c:strCache>
                <c:ptCount val="5"/>
                <c:pt idx="0">
                  <c:v>Maksud</c:v>
                </c:pt>
                <c:pt idx="1">
                  <c:v>Kaupade,teenuste müük</c:v>
                </c:pt>
                <c:pt idx="2">
                  <c:v>Toetused</c:v>
                </c:pt>
                <c:pt idx="3">
                  <c:v>A.a lg. jääk</c:v>
                </c:pt>
                <c:pt idx="4">
                  <c:v>Muud tulud</c:v>
                </c:pt>
              </c:strCache>
            </c:strRef>
          </c:cat>
          <c:val>
            <c:numRef>
              <c:f>'Lisa 4'!$B$64:$B$68</c:f>
              <c:numCache>
                <c:formatCode>General</c:formatCode>
                <c:ptCount val="5"/>
                <c:pt idx="0">
                  <c:v>4774770</c:v>
                </c:pt>
                <c:pt idx="1">
                  <c:v>448919</c:v>
                </c:pt>
                <c:pt idx="2">
                  <c:v>2378111</c:v>
                </c:pt>
                <c:pt idx="3">
                  <c:v>484936</c:v>
                </c:pt>
                <c:pt idx="4">
                  <c:v>151300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41077793664536"/>
          <c:y val="0.29398148148148145"/>
          <c:w val="0.45353793691389599"/>
          <c:h val="0.6157407407407407"/>
        </c:manualLayout>
      </c:layout>
      <c:pieChart>
        <c:varyColors val="1"/>
        <c:ser>
          <c:idx val="0"/>
          <c:order val="0"/>
          <c:dLbls>
            <c:dLbl>
              <c:idx val="1"/>
              <c:layout>
                <c:manualLayout>
                  <c:x val="-5.1497271280987571E-3"/>
                  <c:y val="5.88487897346165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788811245141671E-2"/>
                  <c:y val="-8.87529163021289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9349336448033512E-3"/>
                  <c:y val="-2.159157188684747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6353384215719841E-2"/>
                  <c:y val="5.71967045785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1474313792617355E-2"/>
                  <c:y val="1.96759259259259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'Lisa 4'!$H$63:$H$71</c:f>
              <c:strCache>
                <c:ptCount val="9"/>
                <c:pt idx="0">
                  <c:v>Valitsemine</c:v>
                </c:pt>
                <c:pt idx="1">
                  <c:v>Avalik kord</c:v>
                </c:pt>
                <c:pt idx="2">
                  <c:v>Majandus</c:v>
                </c:pt>
                <c:pt idx="3">
                  <c:v>Keskkonnakaitse</c:v>
                </c:pt>
                <c:pt idx="4">
                  <c:v>Elamumajandus</c:v>
                </c:pt>
                <c:pt idx="5">
                  <c:v>Tervishoid</c:v>
                </c:pt>
                <c:pt idx="6">
                  <c:v>Kultuur</c:v>
                </c:pt>
                <c:pt idx="7">
                  <c:v>Haridus</c:v>
                </c:pt>
                <c:pt idx="8">
                  <c:v>Sotsiaalne kaitse</c:v>
                </c:pt>
              </c:strCache>
            </c:strRef>
          </c:cat>
          <c:val>
            <c:numRef>
              <c:f>'Lisa 4'!$I$63:$I$71</c:f>
              <c:numCache>
                <c:formatCode>General</c:formatCode>
                <c:ptCount val="9"/>
                <c:pt idx="0">
                  <c:v>590788</c:v>
                </c:pt>
                <c:pt idx="1">
                  <c:v>30828</c:v>
                </c:pt>
                <c:pt idx="2">
                  <c:v>1651006</c:v>
                </c:pt>
                <c:pt idx="3">
                  <c:v>195440</c:v>
                </c:pt>
                <c:pt idx="4">
                  <c:v>250558</c:v>
                </c:pt>
                <c:pt idx="5">
                  <c:v>15130</c:v>
                </c:pt>
                <c:pt idx="6">
                  <c:v>1008503</c:v>
                </c:pt>
                <c:pt idx="7">
                  <c:v>3607490</c:v>
                </c:pt>
                <c:pt idx="8">
                  <c:v>563151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65567628584687"/>
          <c:y val="0.329619163292174"/>
          <c:w val="0.4442066773315605"/>
          <c:h val="0.57166146247940819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2.8856709533999544E-2"/>
                  <c:y val="5.36249341826871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2913385826771651E-2"/>
                  <c:y val="0.102036531148656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'Lisa 4'!$N$63:$N$67</c:f>
              <c:strCache>
                <c:ptCount val="5"/>
                <c:pt idx="0">
                  <c:v>Toetused</c:v>
                </c:pt>
                <c:pt idx="1">
                  <c:v>Personalikulud</c:v>
                </c:pt>
                <c:pt idx="2">
                  <c:v>Majanduskulud</c:v>
                </c:pt>
                <c:pt idx="3">
                  <c:v>Investeeringud</c:v>
                </c:pt>
                <c:pt idx="4">
                  <c:v>Muud kulud</c:v>
                </c:pt>
              </c:strCache>
            </c:strRef>
          </c:cat>
          <c:val>
            <c:numRef>
              <c:f>'Lisa 4'!$O$63:$O$67</c:f>
              <c:numCache>
                <c:formatCode>General</c:formatCode>
                <c:ptCount val="5"/>
                <c:pt idx="0">
                  <c:v>545933</c:v>
                </c:pt>
                <c:pt idx="1">
                  <c:v>3506271</c:v>
                </c:pt>
                <c:pt idx="2">
                  <c:v>2194049</c:v>
                </c:pt>
                <c:pt idx="3">
                  <c:v>1519641</c:v>
                </c:pt>
                <c:pt idx="4">
                  <c:v>147000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[1]Sheet1!$B$25</c:f>
              <c:strCache>
                <c:ptCount val="1"/>
                <c:pt idx="0">
                  <c:v>Tulud (mlj eur)</c:v>
                </c:pt>
              </c:strCache>
            </c:strRef>
          </c:tx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t-E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[1]Sheet1!$A$26:$A$43</c:f>
              <c:numCache>
                <c:formatCode>General</c:formatCode>
                <c:ptCount val="1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</c:numCache>
            </c:numRef>
          </c:cat>
          <c:val>
            <c:numRef>
              <c:f>[1]Sheet1!$B$26:$B$43</c:f>
              <c:numCache>
                <c:formatCode>General</c:formatCode>
                <c:ptCount val="18"/>
                <c:pt idx="0">
                  <c:v>0.14699679163524343</c:v>
                </c:pt>
                <c:pt idx="1">
                  <c:v>0.15338795648894968</c:v>
                </c:pt>
                <c:pt idx="2">
                  <c:v>5.7520483683356133E-2</c:v>
                </c:pt>
                <c:pt idx="3">
                  <c:v>2.5564659414824949E-2</c:v>
                </c:pt>
                <c:pt idx="4">
                  <c:v>0.10864980251300602</c:v>
                </c:pt>
                <c:pt idx="5">
                  <c:v>6.3911648537062368E-2</c:v>
                </c:pt>
                <c:pt idx="6">
                  <c:v>0</c:v>
                </c:pt>
                <c:pt idx="7">
                  <c:v>1.0928891899837665</c:v>
                </c:pt>
                <c:pt idx="8">
                  <c:v>0.46016386946684906</c:v>
                </c:pt>
                <c:pt idx="9">
                  <c:v>0.30677591297789936</c:v>
                </c:pt>
                <c:pt idx="10">
                  <c:v>0</c:v>
                </c:pt>
                <c:pt idx="11">
                  <c:v>0.67107230963915487</c:v>
                </c:pt>
                <c:pt idx="12">
                  <c:v>0.35099999999999998</c:v>
                </c:pt>
                <c:pt idx="13">
                  <c:v>0</c:v>
                </c:pt>
                <c:pt idx="14">
                  <c:v>0.4</c:v>
                </c:pt>
                <c:pt idx="15">
                  <c:v>1.5</c:v>
                </c:pt>
                <c:pt idx="16">
                  <c:v>0.30199999999999999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[1]Sheet1!$C$25</c:f>
              <c:strCache>
                <c:ptCount val="1"/>
                <c:pt idx="0">
                  <c:v>Kulud (mlj eur)</c:v>
                </c:pt>
              </c:strCache>
            </c:strRef>
          </c:tx>
          <c:cat>
            <c:numRef>
              <c:f>[1]Sheet1!$A$26:$A$43</c:f>
              <c:numCache>
                <c:formatCode>General</c:formatCode>
                <c:ptCount val="1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</c:numCache>
            </c:numRef>
          </c:cat>
          <c:val>
            <c:numRef>
              <c:f>[1]Sheet1!$C$26:$C$43</c:f>
              <c:numCache>
                <c:formatCode>General</c:formatCode>
                <c:ptCount val="18"/>
                <c:pt idx="0">
                  <c:v>9.5867472805593545E-2</c:v>
                </c:pt>
                <c:pt idx="1">
                  <c:v>0.26842892385566197</c:v>
                </c:pt>
                <c:pt idx="2">
                  <c:v>0.10864980251300602</c:v>
                </c:pt>
                <c:pt idx="3">
                  <c:v>8.947630795188731E-2</c:v>
                </c:pt>
                <c:pt idx="4">
                  <c:v>0.26842892385566197</c:v>
                </c:pt>
                <c:pt idx="5">
                  <c:v>7.0302813390768604E-2</c:v>
                </c:pt>
                <c:pt idx="6">
                  <c:v>0.19812611046489334</c:v>
                </c:pt>
                <c:pt idx="7">
                  <c:v>0.20451727531859959</c:v>
                </c:pt>
                <c:pt idx="8">
                  <c:v>0.23647309958713078</c:v>
                </c:pt>
                <c:pt idx="9">
                  <c:v>0.23647309958713078</c:v>
                </c:pt>
                <c:pt idx="10">
                  <c:v>0.16617028619636215</c:v>
                </c:pt>
                <c:pt idx="11">
                  <c:v>0.16617028619636215</c:v>
                </c:pt>
                <c:pt idx="12">
                  <c:v>0.247</c:v>
                </c:pt>
                <c:pt idx="13">
                  <c:v>0.23</c:v>
                </c:pt>
                <c:pt idx="14">
                  <c:v>0.23</c:v>
                </c:pt>
                <c:pt idx="15">
                  <c:v>0.27500000000000002</c:v>
                </c:pt>
                <c:pt idx="16">
                  <c:v>0.32500000000000001</c:v>
                </c:pt>
                <c:pt idx="17">
                  <c:v>0.32500000000000001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5815408"/>
        <c:axId val="275819888"/>
      </c:lineChart>
      <c:catAx>
        <c:axId val="27581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t-EE"/>
          </a:p>
        </c:txPr>
        <c:crossAx val="275819888"/>
        <c:crosses val="autoZero"/>
        <c:auto val="1"/>
        <c:lblAlgn val="ctr"/>
        <c:lblOffset val="100"/>
        <c:noMultiLvlLbl val="0"/>
      </c:catAx>
      <c:valAx>
        <c:axId val="275819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t-EE"/>
          </a:p>
        </c:txPr>
        <c:crossAx val="275815408"/>
        <c:crosses val="autoZero"/>
        <c:crossBetween val="between"/>
        <c:majorUnit val="0.1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t-E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t-EE"/>
              <a:t>Tulude struktuur 2010</a:t>
            </a:r>
          </a:p>
        </c:rich>
      </c:tx>
      <c:layout>
        <c:manualLayout>
          <c:xMode val="edge"/>
          <c:yMode val="edge"/>
          <c:x val="0.35391973865499587"/>
          <c:y val="3.5830618892508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7767264705575343"/>
          <c:y val="0.38762276634830256"/>
          <c:w val="0.24465586570278366"/>
          <c:h val="0.33550541961239633"/>
        </c:manualLayout>
      </c:layout>
      <c:pieChart>
        <c:varyColors val="1"/>
        <c:ser>
          <c:idx val="0"/>
          <c:order val="0"/>
          <c:tx>
            <c:strRef>
              <c:f>'[2]Eelarve struktuur (Lisa 11)'!$B$1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t-E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'[2]Eelarve struktuur (Lisa 11)'!$A$2:$A$6</c:f>
              <c:strCache>
                <c:ptCount val="5"/>
                <c:pt idx="0">
                  <c:v>Maksud</c:v>
                </c:pt>
                <c:pt idx="1">
                  <c:v>Kaupade ja teenuste müük</c:v>
                </c:pt>
                <c:pt idx="2">
                  <c:v>Toetused</c:v>
                </c:pt>
                <c:pt idx="3">
                  <c:v>Muud tulud</c:v>
                </c:pt>
                <c:pt idx="4">
                  <c:v>A alguse jääk</c:v>
                </c:pt>
              </c:strCache>
            </c:strRef>
          </c:cat>
          <c:val>
            <c:numRef>
              <c:f>'[2]Eelarve struktuur (Lisa 11)'!$B$2:$B$6</c:f>
              <c:numCache>
                <c:formatCode>General</c:formatCode>
                <c:ptCount val="5"/>
                <c:pt idx="0">
                  <c:v>3.4319999999999999</c:v>
                </c:pt>
                <c:pt idx="1">
                  <c:v>0.30199999999999999</c:v>
                </c:pt>
                <c:pt idx="2">
                  <c:v>2.37</c:v>
                </c:pt>
                <c:pt idx="3">
                  <c:v>0.09</c:v>
                </c:pt>
                <c:pt idx="4">
                  <c:v>0.442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t-EE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t-EE"/>
              <a:t>Tulude struktuur 2011</a:t>
            </a:r>
          </a:p>
        </c:rich>
      </c:tx>
      <c:layout>
        <c:manualLayout>
          <c:xMode val="edge"/>
          <c:yMode val="edge"/>
          <c:x val="0.35391973865499587"/>
          <c:y val="3.59477124183006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8004794672277076"/>
          <c:y val="0.3888901299853515"/>
          <c:w val="0.24228056603576636"/>
          <c:h val="0.33333439713030127"/>
        </c:manualLayout>
      </c:layout>
      <c:pieChart>
        <c:varyColors val="1"/>
        <c:ser>
          <c:idx val="0"/>
          <c:order val="0"/>
          <c:tx>
            <c:strRef>
              <c:f>'[2]Eelarve struktuur (Lisa 11)'!$D$1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t-E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'[2]Eelarve struktuur (Lisa 11)'!$A$2:$A$6</c:f>
              <c:strCache>
                <c:ptCount val="5"/>
                <c:pt idx="0">
                  <c:v>Maksud</c:v>
                </c:pt>
                <c:pt idx="1">
                  <c:v>Kaupade ja teenuste müük</c:v>
                </c:pt>
                <c:pt idx="2">
                  <c:v>Toetused</c:v>
                </c:pt>
                <c:pt idx="3">
                  <c:v>Muud tulud</c:v>
                </c:pt>
                <c:pt idx="4">
                  <c:v>A alguse jääk</c:v>
                </c:pt>
              </c:strCache>
            </c:strRef>
          </c:cat>
          <c:val>
            <c:numRef>
              <c:f>'[2]Eelarve struktuur (Lisa 11)'!$D$2:$D$6</c:f>
              <c:numCache>
                <c:formatCode>General</c:formatCode>
                <c:ptCount val="5"/>
                <c:pt idx="0">
                  <c:v>3.593</c:v>
                </c:pt>
                <c:pt idx="1">
                  <c:v>0.30399999999999999</c:v>
                </c:pt>
                <c:pt idx="2">
                  <c:v>1.5409999999999999</c:v>
                </c:pt>
                <c:pt idx="3">
                  <c:v>0.28599999999999998</c:v>
                </c:pt>
                <c:pt idx="4">
                  <c:v>0.314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t-EE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t-EE"/>
              <a:t>Kulude struktuur tegevusalade järgi 2010</a:t>
            </a:r>
          </a:p>
        </c:rich>
      </c:tx>
      <c:layout>
        <c:manualLayout>
          <c:xMode val="edge"/>
          <c:yMode val="edge"/>
          <c:x val="0.20365535248041775"/>
          <c:y val="3.60655737704918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553524804177545"/>
          <c:y val="0.38688524590163936"/>
          <c:w val="0.2689295039164491"/>
          <c:h val="0.3377049180327869"/>
        </c:manualLayout>
      </c:layout>
      <c:pieChart>
        <c:varyColors val="1"/>
        <c:ser>
          <c:idx val="0"/>
          <c:order val="0"/>
          <c:tx>
            <c:strRef>
              <c:f>'[2]Eelarve struktuur (Lisa 11)'!$C$9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1776238152998503"/>
                  <c:y val="-0.185634353082913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t-E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'[2]Eelarve struktuur (Lisa 11)'!$A$10:$A$18</c:f>
              <c:strCache>
                <c:ptCount val="9"/>
                <c:pt idx="0">
                  <c:v>Valitsemine</c:v>
                </c:pt>
                <c:pt idx="1">
                  <c:v>Avalik kord</c:v>
                </c:pt>
                <c:pt idx="2">
                  <c:v>Majandus</c:v>
                </c:pt>
                <c:pt idx="3">
                  <c:v>Keskkonnakaitse</c:v>
                </c:pt>
                <c:pt idx="4">
                  <c:v>Elamumajandus</c:v>
                </c:pt>
                <c:pt idx="5">
                  <c:v>Tervishoid</c:v>
                </c:pt>
                <c:pt idx="6">
                  <c:v>Vabaaeg, kultuur, sport</c:v>
                </c:pt>
                <c:pt idx="7">
                  <c:v>Haridus</c:v>
                </c:pt>
                <c:pt idx="8">
                  <c:v>Sotsiaahooldus</c:v>
                </c:pt>
              </c:strCache>
            </c:strRef>
          </c:cat>
          <c:val>
            <c:numRef>
              <c:f>'[2]Eelarve struktuur (Lisa 11)'!$C$10:$C$18</c:f>
              <c:numCache>
                <c:formatCode>General</c:formatCode>
                <c:ptCount val="9"/>
                <c:pt idx="0">
                  <c:v>0.41099999999999998</c:v>
                </c:pt>
                <c:pt idx="1">
                  <c:v>0.03</c:v>
                </c:pt>
                <c:pt idx="2">
                  <c:v>0.93500000000000005</c:v>
                </c:pt>
                <c:pt idx="3">
                  <c:v>0.14899999999999999</c:v>
                </c:pt>
                <c:pt idx="4">
                  <c:v>0.14799999999999999</c:v>
                </c:pt>
                <c:pt idx="5">
                  <c:v>3.0000000000000001E-3</c:v>
                </c:pt>
                <c:pt idx="6">
                  <c:v>1.1060000000000001</c:v>
                </c:pt>
                <c:pt idx="7">
                  <c:v>2.8690000000000002</c:v>
                </c:pt>
                <c:pt idx="8">
                  <c:v>0.441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t-EE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t-EE"/>
              <a:t>Kulude struktuur tegevusalade järgi 2011</a:t>
            </a:r>
          </a:p>
        </c:rich>
      </c:tx>
      <c:layout>
        <c:manualLayout>
          <c:xMode val="edge"/>
          <c:yMode val="edge"/>
          <c:x val="0.20519507788799127"/>
          <c:y val="3.5830618892508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623423071508565"/>
          <c:y val="0.38762276634830256"/>
          <c:w val="0.26753280683442426"/>
          <c:h val="0.33550541961239633"/>
        </c:manualLayout>
      </c:layout>
      <c:pieChart>
        <c:varyColors val="1"/>
        <c:ser>
          <c:idx val="0"/>
          <c:order val="0"/>
          <c:tx>
            <c:strRef>
              <c:f>'[2]Eelarve struktuur (Lisa 11)'!$D$9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5551457374659536"/>
                  <c:y val="-0.1292361922684725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7121385123751643E-2"/>
                  <c:y val="1.774765785417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t-E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'[2]Eelarve struktuur (Lisa 11)'!$A$10:$A$18</c:f>
              <c:strCache>
                <c:ptCount val="9"/>
                <c:pt idx="0">
                  <c:v>Valitsemine</c:v>
                </c:pt>
                <c:pt idx="1">
                  <c:v>Avalik kord</c:v>
                </c:pt>
                <c:pt idx="2">
                  <c:v>Majandus</c:v>
                </c:pt>
                <c:pt idx="3">
                  <c:v>Keskkonnakaitse</c:v>
                </c:pt>
                <c:pt idx="4">
                  <c:v>Elamumajandus</c:v>
                </c:pt>
                <c:pt idx="5">
                  <c:v>Tervishoid</c:v>
                </c:pt>
                <c:pt idx="6">
                  <c:v>Vabaaeg, kultuur, sport</c:v>
                </c:pt>
                <c:pt idx="7">
                  <c:v>Haridus</c:v>
                </c:pt>
                <c:pt idx="8">
                  <c:v>Sotsiaahooldus</c:v>
                </c:pt>
              </c:strCache>
            </c:strRef>
          </c:cat>
          <c:val>
            <c:numRef>
              <c:f>'[2]Eelarve struktuur (Lisa 11)'!$D$10:$D$18</c:f>
              <c:numCache>
                <c:formatCode>General</c:formatCode>
                <c:ptCount val="9"/>
                <c:pt idx="0">
                  <c:v>0.47199999999999998</c:v>
                </c:pt>
                <c:pt idx="1">
                  <c:v>4.2999999999999997E-2</c:v>
                </c:pt>
                <c:pt idx="2">
                  <c:v>0.48799999999999999</c:v>
                </c:pt>
                <c:pt idx="3">
                  <c:v>0.53500000000000003</c:v>
                </c:pt>
                <c:pt idx="4">
                  <c:v>0.50600000000000001</c:v>
                </c:pt>
                <c:pt idx="5">
                  <c:v>4.0000000000000001E-3</c:v>
                </c:pt>
                <c:pt idx="6">
                  <c:v>0.91300000000000003</c:v>
                </c:pt>
                <c:pt idx="7">
                  <c:v>3.3769999999999998</c:v>
                </c:pt>
                <c:pt idx="8">
                  <c:v>0.497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t-EE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t-EE"/>
              <a:t>Kulude struktuur majandusliku sisu järgi 2010</a:t>
            </a:r>
          </a:p>
        </c:rich>
      </c:tx>
      <c:layout>
        <c:manualLayout>
          <c:xMode val="edge"/>
          <c:yMode val="edge"/>
          <c:x val="0.15817722516588911"/>
          <c:y val="3.60655737704918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19307686970728"/>
          <c:y val="0.38688524590163936"/>
          <c:w val="0.27613977167258147"/>
          <c:h val="0.3377049180327869"/>
        </c:manualLayout>
      </c:layout>
      <c:pieChart>
        <c:varyColors val="1"/>
        <c:ser>
          <c:idx val="0"/>
          <c:order val="0"/>
          <c:tx>
            <c:strRef>
              <c:f>'[2]Eelarve struktuur (Lisa 11)'!$C$21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t-E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'[2]Eelarve struktuur (Lisa 11)'!$A$22:$A$26</c:f>
              <c:strCache>
                <c:ptCount val="5"/>
                <c:pt idx="0">
                  <c:v>Eraldised</c:v>
                </c:pt>
                <c:pt idx="1">
                  <c:v>Personalikulud</c:v>
                </c:pt>
                <c:pt idx="2">
                  <c:v>Majanduskulud</c:v>
                </c:pt>
                <c:pt idx="3">
                  <c:v>Muud kulud</c:v>
                </c:pt>
                <c:pt idx="4">
                  <c:v>Investeeringud</c:v>
                </c:pt>
              </c:strCache>
            </c:strRef>
          </c:cat>
          <c:val>
            <c:numRef>
              <c:f>'[2]Eelarve struktuur (Lisa 11)'!$C$22:$C$26</c:f>
              <c:numCache>
                <c:formatCode>General</c:formatCode>
                <c:ptCount val="5"/>
                <c:pt idx="0">
                  <c:v>0.63800000000000001</c:v>
                </c:pt>
                <c:pt idx="1">
                  <c:v>2.601</c:v>
                </c:pt>
                <c:pt idx="2">
                  <c:v>1.5880000000000001</c:v>
                </c:pt>
                <c:pt idx="3">
                  <c:v>6.2E-2</c:v>
                </c:pt>
                <c:pt idx="4">
                  <c:v>1.2030000000000001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t-EE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t-EE"/>
              <a:t>Kulude struktuur majandusluku sisu järgi 2011</a:t>
            </a:r>
          </a:p>
        </c:rich>
      </c:tx>
      <c:layout>
        <c:manualLayout>
          <c:xMode val="edge"/>
          <c:yMode val="edge"/>
          <c:x val="0.15281529487098294"/>
          <c:y val="3.5830618892508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19307686970728"/>
          <c:y val="0.38762276634830256"/>
          <c:w val="0.27613977167258147"/>
          <c:h val="0.33550541961239633"/>
        </c:manualLayout>
      </c:layout>
      <c:pieChart>
        <c:varyColors val="1"/>
        <c:ser>
          <c:idx val="0"/>
          <c:order val="0"/>
          <c:tx>
            <c:strRef>
              <c:f>'[2]Eelarve struktuur (Lisa 11)'!$D$21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t-E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'[2]Eelarve struktuur (Lisa 11)'!$A$22:$A$26</c:f>
              <c:strCache>
                <c:ptCount val="5"/>
                <c:pt idx="0">
                  <c:v>Eraldised</c:v>
                </c:pt>
                <c:pt idx="1">
                  <c:v>Personalikulud</c:v>
                </c:pt>
                <c:pt idx="2">
                  <c:v>Majanduskulud</c:v>
                </c:pt>
                <c:pt idx="3">
                  <c:v>Muud kulud</c:v>
                </c:pt>
                <c:pt idx="4">
                  <c:v>Investeeringud</c:v>
                </c:pt>
              </c:strCache>
            </c:strRef>
          </c:cat>
          <c:val>
            <c:numRef>
              <c:f>'[2]Eelarve struktuur (Lisa 11)'!$D$22:$D$26</c:f>
              <c:numCache>
                <c:formatCode>General</c:formatCode>
                <c:ptCount val="5"/>
                <c:pt idx="0">
                  <c:v>1.306</c:v>
                </c:pt>
                <c:pt idx="1">
                  <c:v>2.738</c:v>
                </c:pt>
                <c:pt idx="2">
                  <c:v>1.778</c:v>
                </c:pt>
                <c:pt idx="3">
                  <c:v>0.11700000000000001</c:v>
                </c:pt>
                <c:pt idx="4">
                  <c:v>0.89600000000000002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t-EE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t-EE"/>
              <a:t>Tulude struktuur 2012</a:t>
            </a:r>
          </a:p>
        </c:rich>
      </c:tx>
      <c:layout>
        <c:manualLayout>
          <c:xMode val="edge"/>
          <c:yMode val="edge"/>
          <c:x val="0.42615012106537531"/>
          <c:y val="3.37662765907525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024213075060535"/>
          <c:y val="0.33246795412433305"/>
          <c:w val="0.40193704600484259"/>
          <c:h val="0.4311693780049944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t-E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[3]Sheet1!$A$2:$A$6</c:f>
              <c:strCache>
                <c:ptCount val="5"/>
                <c:pt idx="0">
                  <c:v>Maksud</c:v>
                </c:pt>
                <c:pt idx="1">
                  <c:v>Kaupade, teenuste müük</c:v>
                </c:pt>
                <c:pt idx="2">
                  <c:v>Toetused</c:v>
                </c:pt>
                <c:pt idx="3">
                  <c:v>Muud tulud</c:v>
                </c:pt>
                <c:pt idx="4">
                  <c:v>A. alg.jääk</c:v>
                </c:pt>
              </c:strCache>
            </c:strRef>
          </c:cat>
          <c:val>
            <c:numRef>
              <c:f>[3]Sheet1!$B$2:$B$6</c:f>
              <c:numCache>
                <c:formatCode>General</c:formatCode>
                <c:ptCount val="5"/>
                <c:pt idx="0">
                  <c:v>3860200</c:v>
                </c:pt>
                <c:pt idx="1">
                  <c:v>320160</c:v>
                </c:pt>
                <c:pt idx="2">
                  <c:v>1432081</c:v>
                </c:pt>
                <c:pt idx="3">
                  <c:v>187260</c:v>
                </c:pt>
                <c:pt idx="4">
                  <c:v>335273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t-EE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13" Type="http://schemas.openxmlformats.org/officeDocument/2006/relationships/chart" Target="../charts/chart15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5" Type="http://schemas.openxmlformats.org/officeDocument/2006/relationships/chart" Target="../charts/chart1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Relationship Id="rId1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11</xdr:col>
      <xdr:colOff>542925</xdr:colOff>
      <xdr:row>20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11</xdr:col>
      <xdr:colOff>552450</xdr:colOff>
      <xdr:row>44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6</xdr:col>
      <xdr:colOff>352425</xdr:colOff>
      <xdr:row>16</xdr:row>
      <xdr:rowOff>104775</xdr:rowOff>
    </xdr:to>
    <xdr:graphicFrame macro="">
      <xdr:nvGraphicFramePr>
        <xdr:cNvPr id="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16</xdr:row>
      <xdr:rowOff>95250</xdr:rowOff>
    </xdr:from>
    <xdr:to>
      <xdr:col>6</xdr:col>
      <xdr:colOff>361950</xdr:colOff>
      <xdr:row>31</xdr:row>
      <xdr:rowOff>152400</xdr:rowOff>
    </xdr:to>
    <xdr:graphicFrame macro="">
      <xdr:nvGraphicFramePr>
        <xdr:cNvPr id="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342901</xdr:colOff>
      <xdr:row>1</xdr:row>
      <xdr:rowOff>47625</xdr:rowOff>
    </xdr:from>
    <xdr:to>
      <xdr:col>12</xdr:col>
      <xdr:colOff>342901</xdr:colOff>
      <xdr:row>16</xdr:row>
      <xdr:rowOff>123825</xdr:rowOff>
    </xdr:to>
    <xdr:graphicFrame macro="">
      <xdr:nvGraphicFramePr>
        <xdr:cNvPr id="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342900</xdr:colOff>
      <xdr:row>16</xdr:row>
      <xdr:rowOff>85725</xdr:rowOff>
    </xdr:from>
    <xdr:to>
      <xdr:col>12</xdr:col>
      <xdr:colOff>352425</xdr:colOff>
      <xdr:row>31</xdr:row>
      <xdr:rowOff>152400</xdr:rowOff>
    </xdr:to>
    <xdr:graphicFrame macro="">
      <xdr:nvGraphicFramePr>
        <xdr:cNvPr id="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333375</xdr:colOff>
      <xdr:row>1</xdr:row>
      <xdr:rowOff>47625</xdr:rowOff>
    </xdr:from>
    <xdr:to>
      <xdr:col>18</xdr:col>
      <xdr:colOff>238125</xdr:colOff>
      <xdr:row>16</xdr:row>
      <xdr:rowOff>133350</xdr:rowOff>
    </xdr:to>
    <xdr:graphicFrame macro="">
      <xdr:nvGraphicFramePr>
        <xdr:cNvPr id="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333376</xdr:colOff>
      <xdr:row>16</xdr:row>
      <xdr:rowOff>95250</xdr:rowOff>
    </xdr:from>
    <xdr:to>
      <xdr:col>18</xdr:col>
      <xdr:colOff>257176</xdr:colOff>
      <xdr:row>31</xdr:row>
      <xdr:rowOff>152400</xdr:rowOff>
    </xdr:to>
    <xdr:graphicFrame macro="">
      <xdr:nvGraphicFramePr>
        <xdr:cNvPr id="1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31</xdr:row>
      <xdr:rowOff>142876</xdr:rowOff>
    </xdr:from>
    <xdr:to>
      <xdr:col>6</xdr:col>
      <xdr:colOff>342900</xdr:colOff>
      <xdr:row>46</xdr:row>
      <xdr:rowOff>180975</xdr:rowOff>
    </xdr:to>
    <xdr:graphicFrame macro="">
      <xdr:nvGraphicFramePr>
        <xdr:cNvPr id="1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323851</xdr:colOff>
      <xdr:row>31</xdr:row>
      <xdr:rowOff>133351</xdr:rowOff>
    </xdr:from>
    <xdr:to>
      <xdr:col>12</xdr:col>
      <xdr:colOff>342901</xdr:colOff>
      <xdr:row>47</xdr:row>
      <xdr:rowOff>1</xdr:rowOff>
    </xdr:to>
    <xdr:graphicFrame macro="">
      <xdr:nvGraphicFramePr>
        <xdr:cNvPr id="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352425</xdr:colOff>
      <xdr:row>31</xdr:row>
      <xdr:rowOff>133351</xdr:rowOff>
    </xdr:from>
    <xdr:to>
      <xdr:col>18</xdr:col>
      <xdr:colOff>266700</xdr:colOff>
      <xdr:row>47</xdr:row>
      <xdr:rowOff>1</xdr:rowOff>
    </xdr:to>
    <xdr:graphicFrame macro="">
      <xdr:nvGraphicFramePr>
        <xdr:cNvPr id="1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342900</xdr:colOff>
      <xdr:row>47</xdr:row>
      <xdr:rowOff>14287</xdr:rowOff>
    </xdr:from>
    <xdr:to>
      <xdr:col>12</xdr:col>
      <xdr:colOff>361950</xdr:colOff>
      <xdr:row>61</xdr:row>
      <xdr:rowOff>142875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323850</xdr:colOff>
      <xdr:row>47</xdr:row>
      <xdr:rowOff>71436</xdr:rowOff>
    </xdr:from>
    <xdr:to>
      <xdr:col>18</xdr:col>
      <xdr:colOff>247650</xdr:colOff>
      <xdr:row>61</xdr:row>
      <xdr:rowOff>180975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46</xdr:row>
      <xdr:rowOff>166687</xdr:rowOff>
    </xdr:from>
    <xdr:to>
      <xdr:col>6</xdr:col>
      <xdr:colOff>295275</xdr:colOff>
      <xdr:row>61</xdr:row>
      <xdr:rowOff>133350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7</xdr:col>
      <xdr:colOff>323850</xdr:colOff>
      <xdr:row>47</xdr:row>
      <xdr:rowOff>57150</xdr:rowOff>
    </xdr:from>
    <xdr:ext cx="2381250" cy="247650"/>
    <xdr:sp macro="" textlink="">
      <xdr:nvSpPr>
        <xdr:cNvPr id="16" name="TextBox 15"/>
        <xdr:cNvSpPr txBox="1"/>
      </xdr:nvSpPr>
      <xdr:spPr>
        <a:xfrm>
          <a:off x="4591050" y="9077325"/>
          <a:ext cx="2381250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t-EE" sz="900" b="1"/>
            <a:t>Kulude </a:t>
          </a:r>
          <a:r>
            <a:rPr lang="et-EE" sz="1000" b="1"/>
            <a:t>struktuur</a:t>
          </a:r>
          <a:r>
            <a:rPr lang="et-EE" sz="900" b="1"/>
            <a:t> tegevusalade järgi 2013</a:t>
          </a:r>
        </a:p>
      </xdr:txBody>
    </xdr:sp>
    <xdr:clientData/>
  </xdr:oneCellAnchor>
  <xdr:twoCellAnchor>
    <xdr:from>
      <xdr:col>0</xdr:col>
      <xdr:colOff>0</xdr:colOff>
      <xdr:row>61</xdr:row>
      <xdr:rowOff>171451</xdr:rowOff>
    </xdr:from>
    <xdr:to>
      <xdr:col>6</xdr:col>
      <xdr:colOff>304800</xdr:colOff>
      <xdr:row>76</xdr:row>
      <xdr:rowOff>57151</xdr:rowOff>
    </xdr:to>
    <xdr:graphicFrame macro="">
      <xdr:nvGraphicFramePr>
        <xdr:cNvPr id="2" name="Chart 1" title="Tulude struktuur 20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247650</xdr:colOff>
      <xdr:row>61</xdr:row>
      <xdr:rowOff>176212</xdr:rowOff>
    </xdr:from>
    <xdr:to>
      <xdr:col>12</xdr:col>
      <xdr:colOff>314325</xdr:colOff>
      <xdr:row>76</xdr:row>
      <xdr:rowOff>61912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314325</xdr:colOff>
      <xdr:row>61</xdr:row>
      <xdr:rowOff>157161</xdr:rowOff>
    </xdr:from>
    <xdr:to>
      <xdr:col>18</xdr:col>
      <xdr:colOff>266700</xdr:colOff>
      <xdr:row>76</xdr:row>
      <xdr:rowOff>104774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0.20466</cdr:x>
      <cdr:y>0.10392</cdr:y>
    </cdr:from>
    <cdr:to>
      <cdr:x>0.45337</cdr:x>
      <cdr:y>0.16184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2475" y="290513"/>
          <a:ext cx="914400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t-EE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0.19485</cdr:x>
      <cdr:y>0.02904</cdr:y>
    </cdr:from>
    <cdr:to>
      <cdr:x>0.91327</cdr:x>
      <cdr:y>0.11792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97830" y="80633"/>
          <a:ext cx="2572949" cy="2467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t-EE" sz="900" b="1" baseline="0"/>
            <a:t>Kulude struktuur majandusliku sisu järgi 2013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0.2241</cdr:x>
      <cdr:y>0.07926</cdr:y>
    </cdr:from>
    <cdr:to>
      <cdr:x>0.9012</cdr:x>
      <cdr:y>0.16695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85825" y="223838"/>
          <a:ext cx="26765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t-EE" sz="1100"/>
        </a:p>
      </cdr:txBody>
    </cdr:sp>
  </cdr:relSizeAnchor>
  <cdr:relSizeAnchor xmlns:cdr="http://schemas.openxmlformats.org/drawingml/2006/chartDrawing">
    <cdr:from>
      <cdr:x>0.29398</cdr:x>
      <cdr:y>0.00337</cdr:y>
    </cdr:from>
    <cdr:to>
      <cdr:x>0.62892</cdr:x>
      <cdr:y>0.10792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62068" y="9531"/>
          <a:ext cx="1323976" cy="295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t-EE" sz="1000" b="1"/>
            <a:t>Tulude struktuur 2013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0.30849</cdr:x>
      <cdr:y>0.0463</cdr:y>
    </cdr:from>
    <cdr:to>
      <cdr:x>0.64263</cdr:x>
      <cdr:y>0.15393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22375" y="127000"/>
          <a:ext cx="1323976" cy="295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t-EE" sz="1000" b="1"/>
            <a:t>Tulude struktuur 2014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0.24893</cdr:x>
      <cdr:y>0.02199</cdr:y>
    </cdr:from>
    <cdr:to>
      <cdr:x>0.88832</cdr:x>
      <cdr:y>0.11227</cdr:y>
    </cdr:to>
    <cdr:sp macro="" textlink="">
      <cdr:nvSpPr>
        <cdr:cNvPr id="3" name="TextBox 15"/>
        <cdr:cNvSpPr txBox="1"/>
      </cdr:nvSpPr>
      <cdr:spPr>
        <a:xfrm xmlns:a="http://schemas.openxmlformats.org/drawingml/2006/main">
          <a:off x="927100" y="60325"/>
          <a:ext cx="2381250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t-EE" sz="900" b="1"/>
            <a:t>Kulude </a:t>
          </a:r>
          <a:r>
            <a:rPr lang="et-EE" sz="1000" b="1"/>
            <a:t>struktuur</a:t>
          </a:r>
          <a:r>
            <a:rPr lang="et-EE" sz="900" b="1"/>
            <a:t> tegevusalade järgi 2014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0.15919</cdr:x>
      <cdr:y>0.05886</cdr:y>
    </cdr:from>
    <cdr:to>
      <cdr:x>0.87192</cdr:x>
      <cdr:y>0.14683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4675" y="165100"/>
          <a:ext cx="2572949" cy="2467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t-EE" sz="900" b="1" baseline="0"/>
            <a:t>Kulude struktuur majandusliku sisu järgi 2014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na.laanmets\Downloads\Tulud-kulud%20arengukavass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ando\Local%20Settings\Temporary%20Internet%20Files\OLK1F00\Arengukava%20lisa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ndo.lai\AppData\Local\Microsoft\Windows\Temporary%20Internet%20Files\Content.Outlook\SO3S4BAM\Arengukava%20tulud-kulud%202011-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 t="str">
            <v>Tulud (mlj eur)</v>
          </cell>
          <cell r="C2" t="str">
            <v>Kulud (mlj eur)</v>
          </cell>
        </row>
        <row r="3">
          <cell r="A3">
            <v>1997</v>
          </cell>
          <cell r="B3">
            <v>1.5019237406209656</v>
          </cell>
          <cell r="C3">
            <v>1.4635767514987281</v>
          </cell>
        </row>
        <row r="4">
          <cell r="A4">
            <v>1998</v>
          </cell>
          <cell r="B4">
            <v>2.185778379967533</v>
          </cell>
          <cell r="C4">
            <v>2.1793872151138269</v>
          </cell>
        </row>
        <row r="5">
          <cell r="A5">
            <v>1999</v>
          </cell>
          <cell r="B5">
            <v>2.2880370176268325</v>
          </cell>
          <cell r="C5">
            <v>2.1793872151138269</v>
          </cell>
        </row>
        <row r="6">
          <cell r="A6">
            <v>2000</v>
          </cell>
          <cell r="B6">
            <v>2.1410402259915893</v>
          </cell>
          <cell r="C6">
            <v>2.0899109071619395</v>
          </cell>
        </row>
        <row r="7">
          <cell r="A7">
            <v>2001</v>
          </cell>
          <cell r="B7">
            <v>2.888806513875219</v>
          </cell>
          <cell r="C7">
            <v>2.8760241841678065</v>
          </cell>
        </row>
        <row r="8">
          <cell r="A8">
            <v>2002</v>
          </cell>
          <cell r="B8">
            <v>3.5790523180754925</v>
          </cell>
          <cell r="C8">
            <v>3.5215318343921367</v>
          </cell>
        </row>
        <row r="9">
          <cell r="A9">
            <v>2003</v>
          </cell>
          <cell r="B9">
            <v>3.4512290210013679</v>
          </cell>
          <cell r="C9">
            <v>3.3681438779031869</v>
          </cell>
        </row>
        <row r="10">
          <cell r="A10">
            <v>2004</v>
          </cell>
          <cell r="B10">
            <v>4.8189382996945032</v>
          </cell>
          <cell r="C10">
            <v>4.6527680134981404</v>
          </cell>
        </row>
        <row r="11">
          <cell r="A11">
            <v>2005</v>
          </cell>
          <cell r="B11">
            <v>4.5824652001073716</v>
          </cell>
          <cell r="C11">
            <v>4.2884716168368842</v>
          </cell>
        </row>
        <row r="12">
          <cell r="A12">
            <v>2006</v>
          </cell>
          <cell r="B12">
            <v>5.4133166310891827</v>
          </cell>
          <cell r="C12">
            <v>5.1257142126724018</v>
          </cell>
        </row>
        <row r="13">
          <cell r="A13">
            <v>2007</v>
          </cell>
          <cell r="B13">
            <v>6.0140861273375688</v>
          </cell>
          <cell r="C13">
            <v>5.6625720603837255</v>
          </cell>
        </row>
        <row r="14">
          <cell r="A14">
            <v>2008</v>
          </cell>
          <cell r="B14">
            <v>7.7077448135697209</v>
          </cell>
          <cell r="C14">
            <v>7.1389311415898664</v>
          </cell>
        </row>
        <row r="15">
          <cell r="A15">
            <v>2009</v>
          </cell>
          <cell r="B15">
            <v>7.181</v>
          </cell>
          <cell r="C15">
            <v>6.74</v>
          </cell>
        </row>
        <row r="16">
          <cell r="A16">
            <v>2010</v>
          </cell>
          <cell r="B16">
            <v>6.6360000000000001</v>
          </cell>
          <cell r="C16">
            <v>6.3220000000000001</v>
          </cell>
        </row>
        <row r="17">
          <cell r="A17">
            <v>2011</v>
          </cell>
          <cell r="B17">
            <v>6.5069999999999997</v>
          </cell>
          <cell r="C17">
            <v>6.1719999999999997</v>
          </cell>
        </row>
        <row r="18">
          <cell r="A18">
            <v>2012</v>
          </cell>
          <cell r="B18">
            <v>8.2420000000000009</v>
          </cell>
          <cell r="C18">
            <v>7.7430000000000003</v>
          </cell>
        </row>
        <row r="19">
          <cell r="A19">
            <v>2013</v>
          </cell>
          <cell r="B19">
            <v>7.4589999999999996</v>
          </cell>
          <cell r="C19">
            <v>6.9740000000000002</v>
          </cell>
        </row>
        <row r="20">
          <cell r="A20">
            <v>2014</v>
          </cell>
          <cell r="B20">
            <v>8.2379999999999995</v>
          </cell>
          <cell r="C20">
            <v>8.2379999999999995</v>
          </cell>
        </row>
        <row r="25">
          <cell r="B25" t="str">
            <v>Tulud (mlj eur)</v>
          </cell>
          <cell r="C25" t="str">
            <v>Kulud (mlj eur)</v>
          </cell>
        </row>
        <row r="26">
          <cell r="A26">
            <v>1997</v>
          </cell>
          <cell r="B26">
            <v>0.14699679163524343</v>
          </cell>
          <cell r="C26">
            <v>9.5867472805593545E-2</v>
          </cell>
        </row>
        <row r="27">
          <cell r="A27">
            <v>1998</v>
          </cell>
          <cell r="B27">
            <v>0.15338795648894968</v>
          </cell>
          <cell r="C27">
            <v>0.26842892385566197</v>
          </cell>
        </row>
        <row r="28">
          <cell r="A28">
            <v>1999</v>
          </cell>
          <cell r="B28">
            <v>5.7520483683356133E-2</v>
          </cell>
          <cell r="C28">
            <v>0.10864980251300602</v>
          </cell>
        </row>
        <row r="29">
          <cell r="A29">
            <v>2000</v>
          </cell>
          <cell r="B29">
            <v>2.5564659414824949E-2</v>
          </cell>
          <cell r="C29">
            <v>8.947630795188731E-2</v>
          </cell>
        </row>
        <row r="30">
          <cell r="A30">
            <v>2001</v>
          </cell>
          <cell r="B30">
            <v>0.10864980251300602</v>
          </cell>
          <cell r="C30">
            <v>0.26842892385566197</v>
          </cell>
        </row>
        <row r="31">
          <cell r="A31">
            <v>2002</v>
          </cell>
          <cell r="B31">
            <v>6.3911648537062368E-2</v>
          </cell>
          <cell r="C31">
            <v>7.0302813390768604E-2</v>
          </cell>
        </row>
        <row r="32">
          <cell r="A32">
            <v>2003</v>
          </cell>
          <cell r="B32">
            <v>0</v>
          </cell>
          <cell r="C32">
            <v>0.19812611046489334</v>
          </cell>
        </row>
        <row r="33">
          <cell r="A33">
            <v>2004</v>
          </cell>
          <cell r="B33">
            <v>1.0928891899837665</v>
          </cell>
          <cell r="C33">
            <v>0.20451727531859959</v>
          </cell>
        </row>
        <row r="34">
          <cell r="A34">
            <v>2005</v>
          </cell>
          <cell r="B34">
            <v>0.46016386946684906</v>
          </cell>
          <cell r="C34">
            <v>0.23647309958713078</v>
          </cell>
        </row>
        <row r="35">
          <cell r="A35">
            <v>2006</v>
          </cell>
          <cell r="B35">
            <v>0.30677591297789936</v>
          </cell>
          <cell r="C35">
            <v>0.23647309958713078</v>
          </cell>
        </row>
        <row r="36">
          <cell r="A36">
            <v>2007</v>
          </cell>
          <cell r="B36">
            <v>0</v>
          </cell>
          <cell r="C36">
            <v>0.16617028619636215</v>
          </cell>
        </row>
        <row r="37">
          <cell r="A37">
            <v>2008</v>
          </cell>
          <cell r="B37">
            <v>0.67107230963915487</v>
          </cell>
          <cell r="C37">
            <v>0.16617028619636215</v>
          </cell>
        </row>
        <row r="38">
          <cell r="A38">
            <v>2009</v>
          </cell>
          <cell r="B38">
            <v>0.35099999999999998</v>
          </cell>
          <cell r="C38">
            <v>0.247</v>
          </cell>
        </row>
        <row r="39">
          <cell r="A39">
            <v>2010</v>
          </cell>
          <cell r="B39">
            <v>0</v>
          </cell>
          <cell r="C39">
            <v>0.23</v>
          </cell>
        </row>
        <row r="40">
          <cell r="A40">
            <v>2011</v>
          </cell>
          <cell r="B40">
            <v>0.4</v>
          </cell>
          <cell r="C40">
            <v>0.23</v>
          </cell>
        </row>
        <row r="41">
          <cell r="A41">
            <v>2012</v>
          </cell>
          <cell r="B41">
            <v>1.5</v>
          </cell>
          <cell r="C41">
            <v>0.27500000000000002</v>
          </cell>
        </row>
        <row r="42">
          <cell r="A42">
            <v>2013</v>
          </cell>
          <cell r="B42">
            <v>0.30199999999999999</v>
          </cell>
          <cell r="C42">
            <v>0.32500000000000001</v>
          </cell>
        </row>
        <row r="43">
          <cell r="A43">
            <v>2014</v>
          </cell>
          <cell r="C43">
            <v>0.32500000000000001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larve struktuur (Lisa 11)"/>
      <sheetName val="Tulud ja kulud (Lisa 12)"/>
      <sheetName val="Laenud (Lisa 13)"/>
    </sheetNames>
    <sheetDataSet>
      <sheetData sheetId="0">
        <row r="1">
          <cell r="B1">
            <v>2010</v>
          </cell>
          <cell r="D1">
            <v>2011</v>
          </cell>
        </row>
        <row r="2">
          <cell r="A2" t="str">
            <v>Maksud</v>
          </cell>
          <cell r="B2">
            <v>3.4319999999999999</v>
          </cell>
          <cell r="D2">
            <v>3.593</v>
          </cell>
        </row>
        <row r="3">
          <cell r="A3" t="str">
            <v>Kaupade ja teenuste müük</v>
          </cell>
          <cell r="B3">
            <v>0.30199999999999999</v>
          </cell>
          <cell r="D3">
            <v>0.30399999999999999</v>
          </cell>
        </row>
        <row r="4">
          <cell r="A4" t="str">
            <v>Toetused</v>
          </cell>
          <cell r="B4">
            <v>2.37</v>
          </cell>
          <cell r="D4">
            <v>1.5409999999999999</v>
          </cell>
        </row>
        <row r="5">
          <cell r="A5" t="str">
            <v>Muud tulud</v>
          </cell>
          <cell r="B5">
            <v>0.09</v>
          </cell>
          <cell r="D5">
            <v>0.28599999999999998</v>
          </cell>
        </row>
        <row r="6">
          <cell r="A6" t="str">
            <v>A alguse jääk</v>
          </cell>
          <cell r="B6">
            <v>0.442</v>
          </cell>
          <cell r="D6">
            <v>0.314</v>
          </cell>
        </row>
        <row r="9">
          <cell r="C9">
            <v>2010</v>
          </cell>
          <cell r="D9">
            <v>2011</v>
          </cell>
        </row>
        <row r="10">
          <cell r="A10" t="str">
            <v>Valitsemine</v>
          </cell>
          <cell r="C10">
            <v>0.41099999999999998</v>
          </cell>
          <cell r="D10">
            <v>0.47199999999999998</v>
          </cell>
        </row>
        <row r="11">
          <cell r="A11" t="str">
            <v>Avalik kord</v>
          </cell>
          <cell r="C11">
            <v>0.03</v>
          </cell>
          <cell r="D11">
            <v>4.2999999999999997E-2</v>
          </cell>
        </row>
        <row r="12">
          <cell r="A12" t="str">
            <v>Majandus</v>
          </cell>
          <cell r="C12">
            <v>0.93500000000000005</v>
          </cell>
          <cell r="D12">
            <v>0.48799999999999999</v>
          </cell>
        </row>
        <row r="13">
          <cell r="A13" t="str">
            <v>Keskkonnakaitse</v>
          </cell>
          <cell r="C13">
            <v>0.14899999999999999</v>
          </cell>
          <cell r="D13">
            <v>0.53500000000000003</v>
          </cell>
        </row>
        <row r="14">
          <cell r="A14" t="str">
            <v>Elamumajandus</v>
          </cell>
          <cell r="C14">
            <v>0.14799999999999999</v>
          </cell>
          <cell r="D14">
            <v>0.50600000000000001</v>
          </cell>
        </row>
        <row r="15">
          <cell r="A15" t="str">
            <v>Tervishoid</v>
          </cell>
          <cell r="C15">
            <v>3.0000000000000001E-3</v>
          </cell>
          <cell r="D15">
            <v>4.0000000000000001E-3</v>
          </cell>
        </row>
        <row r="16">
          <cell r="A16" t="str">
            <v>Vabaaeg, kultuur, sport</v>
          </cell>
          <cell r="C16">
            <v>1.1060000000000001</v>
          </cell>
          <cell r="D16">
            <v>0.91300000000000003</v>
          </cell>
        </row>
        <row r="17">
          <cell r="A17" t="str">
            <v>Haridus</v>
          </cell>
          <cell r="C17">
            <v>2.8690000000000002</v>
          </cell>
          <cell r="D17">
            <v>3.3769999999999998</v>
          </cell>
        </row>
        <row r="18">
          <cell r="A18" t="str">
            <v>Sotsiaahooldus</v>
          </cell>
          <cell r="C18">
            <v>0.441</v>
          </cell>
          <cell r="D18">
            <v>0.497</v>
          </cell>
        </row>
        <row r="21">
          <cell r="C21">
            <v>2010</v>
          </cell>
          <cell r="D21">
            <v>2011</v>
          </cell>
        </row>
        <row r="22">
          <cell r="A22" t="str">
            <v>Eraldised</v>
          </cell>
          <cell r="C22">
            <v>0.63800000000000001</v>
          </cell>
          <cell r="D22">
            <v>1.306</v>
          </cell>
        </row>
        <row r="23">
          <cell r="A23" t="str">
            <v>Personalikulud</v>
          </cell>
          <cell r="C23">
            <v>2.601</v>
          </cell>
          <cell r="D23">
            <v>2.738</v>
          </cell>
        </row>
        <row r="24">
          <cell r="A24" t="str">
            <v>Majanduskulud</v>
          </cell>
          <cell r="C24">
            <v>1.5880000000000001</v>
          </cell>
          <cell r="D24">
            <v>1.778</v>
          </cell>
        </row>
        <row r="25">
          <cell r="A25" t="str">
            <v>Muud kulud</v>
          </cell>
          <cell r="C25">
            <v>6.2E-2</v>
          </cell>
          <cell r="D25">
            <v>0.11700000000000001</v>
          </cell>
        </row>
        <row r="26">
          <cell r="A26" t="str">
            <v>Investeeringud</v>
          </cell>
          <cell r="C26">
            <v>1.2030000000000001</v>
          </cell>
          <cell r="D26">
            <v>0.89600000000000002</v>
          </cell>
        </row>
      </sheetData>
      <sheetData sheetId="1">
        <row r="2">
          <cell r="B2" t="str">
            <v xml:space="preserve">Tulud 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A2" t="str">
            <v>Maksud</v>
          </cell>
          <cell r="B2">
            <v>3860200</v>
          </cell>
        </row>
        <row r="3">
          <cell r="A3" t="str">
            <v>Kaupade, teenuste müük</v>
          </cell>
          <cell r="B3">
            <v>320160</v>
          </cell>
        </row>
        <row r="4">
          <cell r="A4" t="str">
            <v>Toetused</v>
          </cell>
          <cell r="B4">
            <v>1432081</v>
          </cell>
        </row>
        <row r="5">
          <cell r="A5" t="str">
            <v>Muud tulud</v>
          </cell>
          <cell r="B5">
            <v>187260</v>
          </cell>
        </row>
        <row r="6">
          <cell r="A6" t="str">
            <v>A. alg.jääk</v>
          </cell>
          <cell r="B6">
            <v>335273</v>
          </cell>
        </row>
        <row r="21">
          <cell r="A21" t="str">
            <v>Valitsemine</v>
          </cell>
          <cell r="B21">
            <v>550168</v>
          </cell>
        </row>
        <row r="22">
          <cell r="A22" t="str">
            <v>Avalik kord</v>
          </cell>
          <cell r="B22">
            <v>35305</v>
          </cell>
        </row>
        <row r="23">
          <cell r="A23" t="str">
            <v>Majandus</v>
          </cell>
          <cell r="B23">
            <v>501634</v>
          </cell>
        </row>
        <row r="24">
          <cell r="A24" t="str">
            <v>Keskkonnakaitse</v>
          </cell>
          <cell r="B24">
            <v>697092</v>
          </cell>
        </row>
        <row r="25">
          <cell r="A25" t="str">
            <v>Elamumajandus</v>
          </cell>
          <cell r="B25">
            <v>838996</v>
          </cell>
        </row>
        <row r="26">
          <cell r="A26" t="str">
            <v>Tervishoid</v>
          </cell>
          <cell r="B26">
            <v>4323</v>
          </cell>
        </row>
        <row r="27">
          <cell r="A27" t="str">
            <v>Vaba aeg, kultuur</v>
          </cell>
          <cell r="B27">
            <v>853606</v>
          </cell>
        </row>
        <row r="28">
          <cell r="A28" t="str">
            <v>Haridus</v>
          </cell>
          <cell r="B28">
            <v>3544929</v>
          </cell>
        </row>
        <row r="29">
          <cell r="A29" t="str">
            <v>Sotsiaalne kaitse</v>
          </cell>
          <cell r="B29">
            <v>486479</v>
          </cell>
        </row>
        <row r="44">
          <cell r="A44" t="str">
            <v>Personalikulud</v>
          </cell>
          <cell r="B44">
            <v>2779650</v>
          </cell>
        </row>
        <row r="45">
          <cell r="A45" t="str">
            <v>Majanduskulud</v>
          </cell>
          <cell r="B45">
            <v>1721511</v>
          </cell>
        </row>
        <row r="46">
          <cell r="A46" t="str">
            <v>Muud kulud</v>
          </cell>
          <cell r="B46">
            <v>187541</v>
          </cell>
        </row>
        <row r="47">
          <cell r="A47" t="str">
            <v>Toetused</v>
          </cell>
          <cell r="B47">
            <v>1702256</v>
          </cell>
        </row>
        <row r="48">
          <cell r="A48" t="str">
            <v>Investeeringud</v>
          </cell>
          <cell r="B48">
            <v>1121574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7"/>
  <sheetViews>
    <sheetView tabSelected="1" workbookViewId="0">
      <selection activeCell="U15" sqref="U15"/>
    </sheetView>
  </sheetViews>
  <sheetFormatPr defaultRowHeight="12.75" x14ac:dyDescent="0.2"/>
  <cols>
    <col min="1" max="1" width="4.85546875" style="107" bestFit="1" customWidth="1"/>
    <col min="2" max="2" width="37.7109375" style="27" bestFit="1" customWidth="1"/>
    <col min="3" max="4" width="7.85546875" style="27" bestFit="1" customWidth="1"/>
    <col min="5" max="5" width="8.7109375" style="27" bestFit="1" customWidth="1"/>
    <col min="6" max="14" width="7.85546875" style="27" bestFit="1" customWidth="1"/>
    <col min="15" max="15" width="11.28515625" style="27" bestFit="1" customWidth="1"/>
    <col min="16" max="18" width="8.7109375" style="27" bestFit="1" customWidth="1"/>
    <col min="19" max="19" width="2.85546875" style="26" customWidth="1"/>
    <col min="20" max="16384" width="9.140625" style="26"/>
  </cols>
  <sheetData>
    <row r="1" spans="1:20" s="28" customFormat="1" ht="13.5" thickBot="1" x14ac:dyDescent="0.25">
      <c r="A1" s="108" t="s">
        <v>54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</row>
    <row r="2" spans="1:20" ht="13.5" thickBot="1" x14ac:dyDescent="0.25">
      <c r="A2" s="109" t="s">
        <v>26</v>
      </c>
      <c r="B2" s="69" t="s">
        <v>0</v>
      </c>
      <c r="C2" s="111">
        <v>2015</v>
      </c>
      <c r="D2" s="112"/>
      <c r="E2" s="113"/>
      <c r="F2" s="111">
        <v>2016</v>
      </c>
      <c r="G2" s="112"/>
      <c r="H2" s="113"/>
      <c r="I2" s="114">
        <v>2017</v>
      </c>
      <c r="J2" s="115"/>
      <c r="K2" s="116"/>
      <c r="L2" s="114">
        <v>2018</v>
      </c>
      <c r="M2" s="115"/>
      <c r="N2" s="116"/>
      <c r="O2" s="70" t="s">
        <v>55</v>
      </c>
      <c r="P2" s="117" t="s">
        <v>1</v>
      </c>
      <c r="Q2" s="112"/>
      <c r="R2" s="118"/>
      <c r="S2" s="29"/>
      <c r="T2" s="29"/>
    </row>
    <row r="3" spans="1:20" ht="13.5" thickBot="1" x14ac:dyDescent="0.25">
      <c r="A3" s="110"/>
      <c r="B3" s="30" t="s">
        <v>27</v>
      </c>
      <c r="C3" s="71" t="s">
        <v>2</v>
      </c>
      <c r="D3" s="31" t="s">
        <v>3</v>
      </c>
      <c r="E3" s="32" t="s">
        <v>1</v>
      </c>
      <c r="F3" s="71" t="s">
        <v>2</v>
      </c>
      <c r="G3" s="31" t="s">
        <v>3</v>
      </c>
      <c r="H3" s="32" t="s">
        <v>1</v>
      </c>
      <c r="I3" s="72" t="s">
        <v>2</v>
      </c>
      <c r="J3" s="45" t="s">
        <v>3</v>
      </c>
      <c r="K3" s="46" t="s">
        <v>1</v>
      </c>
      <c r="L3" s="72" t="s">
        <v>2</v>
      </c>
      <c r="M3" s="45" t="s">
        <v>3</v>
      </c>
      <c r="N3" s="46" t="s">
        <v>1</v>
      </c>
      <c r="O3" s="73" t="s">
        <v>2</v>
      </c>
      <c r="P3" s="74" t="s">
        <v>4</v>
      </c>
      <c r="Q3" s="47" t="s">
        <v>3</v>
      </c>
      <c r="R3" s="48" t="s">
        <v>5</v>
      </c>
      <c r="S3" s="29"/>
      <c r="T3" s="29"/>
    </row>
    <row r="4" spans="1:20" x14ac:dyDescent="0.2">
      <c r="A4" s="75">
        <v>1</v>
      </c>
      <c r="B4" s="76" t="s">
        <v>56</v>
      </c>
      <c r="C4" s="77">
        <f>E4-D4</f>
        <v>64000</v>
      </c>
      <c r="D4" s="78">
        <f>286000+450000</f>
        <v>736000</v>
      </c>
      <c r="E4" s="78">
        <v>800000</v>
      </c>
      <c r="F4" s="77">
        <f>H4-G4</f>
        <v>664000</v>
      </c>
      <c r="G4" s="78">
        <v>286000</v>
      </c>
      <c r="H4" s="78">
        <v>950000</v>
      </c>
      <c r="I4" s="77">
        <f>K4-J4</f>
        <v>272100</v>
      </c>
      <c r="J4" s="78">
        <f>286000+517500</f>
        <v>803500</v>
      </c>
      <c r="K4" s="78">
        <v>1075600</v>
      </c>
      <c r="L4" s="77">
        <f>N4-M4</f>
        <v>664000</v>
      </c>
      <c r="M4" s="78">
        <f>286000+300000</f>
        <v>586000</v>
      </c>
      <c r="N4" s="78">
        <v>1250000</v>
      </c>
      <c r="O4" s="77">
        <v>2840000</v>
      </c>
      <c r="P4" s="77">
        <f>C4+F4+I4+L4+O4</f>
        <v>4504100</v>
      </c>
      <c r="Q4" s="78">
        <f>D4+G4+J4+M4</f>
        <v>2411500</v>
      </c>
      <c r="R4" s="78">
        <f t="shared" ref="R4:R26" si="0">SUM(P4:Q4)</f>
        <v>6915600</v>
      </c>
      <c r="S4" s="29"/>
      <c r="T4" s="29"/>
    </row>
    <row r="5" spans="1:20" x14ac:dyDescent="0.2">
      <c r="A5" s="75">
        <v>2</v>
      </c>
      <c r="B5" s="79" t="s">
        <v>47</v>
      </c>
      <c r="C5" s="77">
        <v>50000</v>
      </c>
      <c r="D5" s="78"/>
      <c r="E5" s="78">
        <f>SUM(C5:D5)</f>
        <v>50000</v>
      </c>
      <c r="F5" s="77">
        <v>50000</v>
      </c>
      <c r="G5" s="78"/>
      <c r="H5" s="78">
        <f>SUM(F5:G5)</f>
        <v>50000</v>
      </c>
      <c r="I5" s="77">
        <v>500000</v>
      </c>
      <c r="J5" s="78">
        <v>1500000</v>
      </c>
      <c r="K5" s="78">
        <f>SUM(I5:J5)</f>
        <v>2000000</v>
      </c>
      <c r="L5" s="77"/>
      <c r="M5" s="78"/>
      <c r="N5" s="78">
        <f t="shared" ref="N5:N26" si="1">SUM(L5:M5)</f>
        <v>0</v>
      </c>
      <c r="O5" s="77"/>
      <c r="P5" s="77">
        <f t="shared" ref="P5:P26" si="2">C5+F5+I5+L5+O5</f>
        <v>600000</v>
      </c>
      <c r="Q5" s="78">
        <f t="shared" ref="Q5:Q26" si="3">D5+G5+J5+M5</f>
        <v>1500000</v>
      </c>
      <c r="R5" s="78">
        <f t="shared" si="0"/>
        <v>2100000</v>
      </c>
      <c r="S5" s="29"/>
      <c r="T5" s="29"/>
    </row>
    <row r="6" spans="1:20" x14ac:dyDescent="0.2">
      <c r="A6" s="75">
        <v>3</v>
      </c>
      <c r="B6" s="80" t="s">
        <v>6</v>
      </c>
      <c r="C6" s="77">
        <v>92000</v>
      </c>
      <c r="D6" s="78">
        <f>E6-C6</f>
        <v>523000</v>
      </c>
      <c r="E6" s="78">
        <v>615000</v>
      </c>
      <c r="F6" s="77"/>
      <c r="G6" s="78"/>
      <c r="H6" s="78">
        <f>SUM(F6:G6)</f>
        <v>0</v>
      </c>
      <c r="I6" s="77"/>
      <c r="J6" s="78"/>
      <c r="K6" s="78">
        <f t="shared" ref="K6:K26" si="4">SUM(I6:J6)</f>
        <v>0</v>
      </c>
      <c r="L6" s="77"/>
      <c r="M6" s="78"/>
      <c r="N6" s="78">
        <f t="shared" si="1"/>
        <v>0</v>
      </c>
      <c r="O6" s="77"/>
      <c r="P6" s="77">
        <f t="shared" si="2"/>
        <v>92000</v>
      </c>
      <c r="Q6" s="78">
        <f t="shared" si="3"/>
        <v>523000</v>
      </c>
      <c r="R6" s="78">
        <f t="shared" si="0"/>
        <v>615000</v>
      </c>
      <c r="S6" s="29"/>
      <c r="T6" s="29"/>
    </row>
    <row r="7" spans="1:20" ht="24" x14ac:dyDescent="0.2">
      <c r="A7" s="75">
        <v>4</v>
      </c>
      <c r="B7" s="81" t="s">
        <v>48</v>
      </c>
      <c r="C7" s="77">
        <v>40000</v>
      </c>
      <c r="D7" s="78">
        <f>E7-C7</f>
        <v>40000</v>
      </c>
      <c r="E7" s="78">
        <v>80000</v>
      </c>
      <c r="F7" s="77"/>
      <c r="G7" s="78"/>
      <c r="H7" s="78"/>
      <c r="I7" s="77"/>
      <c r="J7" s="78"/>
      <c r="K7" s="78">
        <f t="shared" si="4"/>
        <v>0</v>
      </c>
      <c r="L7" s="77"/>
      <c r="M7" s="78"/>
      <c r="N7" s="78">
        <f t="shared" si="1"/>
        <v>0</v>
      </c>
      <c r="O7" s="77"/>
      <c r="P7" s="77">
        <f t="shared" si="2"/>
        <v>40000</v>
      </c>
      <c r="Q7" s="78">
        <f t="shared" si="3"/>
        <v>40000</v>
      </c>
      <c r="R7" s="78">
        <f t="shared" si="0"/>
        <v>80000</v>
      </c>
      <c r="S7" s="29"/>
      <c r="T7" s="29"/>
    </row>
    <row r="8" spans="1:20" ht="24" x14ac:dyDescent="0.2">
      <c r="A8" s="75">
        <v>5</v>
      </c>
      <c r="B8" s="82" t="s">
        <v>57</v>
      </c>
      <c r="C8" s="77">
        <v>20000</v>
      </c>
      <c r="D8" s="83"/>
      <c r="E8" s="78">
        <f>SUM(C8:D8)</f>
        <v>20000</v>
      </c>
      <c r="F8" s="77"/>
      <c r="G8" s="78"/>
      <c r="H8" s="78">
        <f>SUM(F8:G8)</f>
        <v>0</v>
      </c>
      <c r="I8" s="77"/>
      <c r="J8" s="83"/>
      <c r="K8" s="78">
        <f>SUM(I8:J8)</f>
        <v>0</v>
      </c>
      <c r="L8" s="77"/>
      <c r="M8" s="78"/>
      <c r="N8" s="78">
        <f>SUM(L8:M8)</f>
        <v>0</v>
      </c>
      <c r="O8" s="77"/>
      <c r="P8" s="77">
        <f>C8+F8+I8+L8+O8</f>
        <v>20000</v>
      </c>
      <c r="Q8" s="78">
        <f>D8+G8+J8+M8</f>
        <v>0</v>
      </c>
      <c r="R8" s="78">
        <f>SUM(P8:Q8)</f>
        <v>20000</v>
      </c>
      <c r="S8" s="29"/>
      <c r="T8" s="29"/>
    </row>
    <row r="9" spans="1:20" x14ac:dyDescent="0.2">
      <c r="A9" s="75">
        <v>6</v>
      </c>
      <c r="B9" s="84" t="s">
        <v>8</v>
      </c>
      <c r="C9" s="77">
        <v>40000</v>
      </c>
      <c r="D9" s="78"/>
      <c r="E9" s="78">
        <f t="shared" ref="E9" si="5">SUM(C9:D9)</f>
        <v>40000</v>
      </c>
      <c r="F9" s="77">
        <v>150000</v>
      </c>
      <c r="G9" s="78">
        <v>800000</v>
      </c>
      <c r="H9" s="78">
        <f>SUM(F9:G9)</f>
        <v>950000</v>
      </c>
      <c r="I9" s="77"/>
      <c r="J9" s="83"/>
      <c r="K9" s="78">
        <f t="shared" si="4"/>
        <v>0</v>
      </c>
      <c r="L9" s="77"/>
      <c r="M9" s="78"/>
      <c r="N9" s="78">
        <f t="shared" si="1"/>
        <v>0</v>
      </c>
      <c r="O9" s="77"/>
      <c r="P9" s="77">
        <f t="shared" si="2"/>
        <v>190000</v>
      </c>
      <c r="Q9" s="78">
        <f t="shared" si="3"/>
        <v>800000</v>
      </c>
      <c r="R9" s="78">
        <f t="shared" si="0"/>
        <v>990000</v>
      </c>
      <c r="S9" s="33"/>
      <c r="T9" s="33"/>
    </row>
    <row r="10" spans="1:20" ht="36" x14ac:dyDescent="0.2">
      <c r="A10" s="75">
        <v>7</v>
      </c>
      <c r="B10" s="84" t="s">
        <v>58</v>
      </c>
      <c r="C10" s="77"/>
      <c r="D10" s="78"/>
      <c r="E10" s="78">
        <f t="shared" ref="E10:E17" si="6">SUM(C10:D10)</f>
        <v>0</v>
      </c>
      <c r="F10" s="77">
        <f>200000+90000</f>
        <v>290000</v>
      </c>
      <c r="G10" s="78">
        <f>1350000+860000</f>
        <v>2210000</v>
      </c>
      <c r="H10" s="78">
        <f>SUM(F10:G10)</f>
        <v>2500000</v>
      </c>
      <c r="I10" s="77">
        <v>150000</v>
      </c>
      <c r="J10" s="78">
        <v>1350000</v>
      </c>
      <c r="K10" s="78">
        <f>SUM(I10:J10)</f>
        <v>1500000</v>
      </c>
      <c r="L10" s="77"/>
      <c r="M10" s="78"/>
      <c r="N10" s="78">
        <f>SUM(L10:M10)</f>
        <v>0</v>
      </c>
      <c r="O10" s="77"/>
      <c r="P10" s="77">
        <f>C10+F10+I10+L10+O10</f>
        <v>440000</v>
      </c>
      <c r="Q10" s="78">
        <f>D10+G10+J10+M10</f>
        <v>3560000</v>
      </c>
      <c r="R10" s="78">
        <f>SUM(P10:Q10)</f>
        <v>4000000</v>
      </c>
      <c r="S10" s="29"/>
      <c r="T10" s="29"/>
    </row>
    <row r="11" spans="1:20" ht="24" x14ac:dyDescent="0.2">
      <c r="A11" s="75">
        <v>8</v>
      </c>
      <c r="B11" s="84" t="s">
        <v>59</v>
      </c>
      <c r="C11" s="77">
        <v>86000</v>
      </c>
      <c r="D11" s="83">
        <v>86000</v>
      </c>
      <c r="E11" s="78">
        <f t="shared" si="6"/>
        <v>172000</v>
      </c>
      <c r="F11" s="77"/>
      <c r="G11" s="78"/>
      <c r="H11" s="78">
        <f>SUM(F11:G11)</f>
        <v>0</v>
      </c>
      <c r="I11" s="77"/>
      <c r="J11" s="78"/>
      <c r="K11" s="78">
        <f>SUM(I11:J11)</f>
        <v>0</v>
      </c>
      <c r="L11" s="77"/>
      <c r="M11" s="78"/>
      <c r="N11" s="78">
        <f>SUM(L11:M11)</f>
        <v>0</v>
      </c>
      <c r="O11" s="77"/>
      <c r="P11" s="77">
        <f>C11+F11+I11+L11+O11</f>
        <v>86000</v>
      </c>
      <c r="Q11" s="78">
        <f>D11+G11+J11+M11</f>
        <v>86000</v>
      </c>
      <c r="R11" s="78">
        <f>SUM(P11:Q11)</f>
        <v>172000</v>
      </c>
      <c r="S11" s="29"/>
      <c r="T11" s="29"/>
    </row>
    <row r="12" spans="1:20" ht="24" x14ac:dyDescent="0.2">
      <c r="A12" s="75">
        <v>9</v>
      </c>
      <c r="B12" s="85" t="s">
        <v>60</v>
      </c>
      <c r="C12" s="77">
        <v>250000</v>
      </c>
      <c r="D12" s="78">
        <v>750000</v>
      </c>
      <c r="E12" s="78">
        <f t="shared" si="6"/>
        <v>1000000</v>
      </c>
      <c r="F12" s="77"/>
      <c r="G12" s="78"/>
      <c r="H12" s="78">
        <f>SUM(F12:G12)</f>
        <v>0</v>
      </c>
      <c r="I12" s="77"/>
      <c r="J12" s="78"/>
      <c r="K12" s="78">
        <f t="shared" si="4"/>
        <v>0</v>
      </c>
      <c r="L12" s="77"/>
      <c r="M12" s="78"/>
      <c r="N12" s="78">
        <f t="shared" si="1"/>
        <v>0</v>
      </c>
      <c r="O12" s="77"/>
      <c r="P12" s="77">
        <f t="shared" si="2"/>
        <v>250000</v>
      </c>
      <c r="Q12" s="78">
        <f t="shared" si="3"/>
        <v>750000</v>
      </c>
      <c r="R12" s="78">
        <f t="shared" si="0"/>
        <v>1000000</v>
      </c>
      <c r="S12" s="86"/>
      <c r="T12" s="29"/>
    </row>
    <row r="13" spans="1:20" ht="15" customHeight="1" x14ac:dyDescent="0.2">
      <c r="A13" s="75">
        <v>10</v>
      </c>
      <c r="B13" s="84" t="s">
        <v>61</v>
      </c>
      <c r="C13" s="77">
        <v>10000</v>
      </c>
      <c r="D13" s="78"/>
      <c r="E13" s="78">
        <f t="shared" si="6"/>
        <v>10000</v>
      </c>
      <c r="F13" s="77"/>
      <c r="G13" s="78"/>
      <c r="H13" s="78"/>
      <c r="I13" s="77"/>
      <c r="J13" s="78"/>
      <c r="K13" s="78">
        <f>SUM(I13:J13)</f>
        <v>0</v>
      </c>
      <c r="L13" s="77"/>
      <c r="M13" s="78"/>
      <c r="N13" s="78">
        <f>SUM(L13:M13)</f>
        <v>0</v>
      </c>
      <c r="O13" s="77"/>
      <c r="P13" s="77">
        <f>C13+F13+I13+L13+O13</f>
        <v>10000</v>
      </c>
      <c r="Q13" s="78">
        <f>D13+G13+J13+M13</f>
        <v>0</v>
      </c>
      <c r="R13" s="78">
        <f>SUM(P13:Q13)</f>
        <v>10000</v>
      </c>
      <c r="S13" s="33"/>
      <c r="T13" s="33"/>
    </row>
    <row r="14" spans="1:20" x14ac:dyDescent="0.2">
      <c r="A14" s="75">
        <v>11</v>
      </c>
      <c r="B14" s="84" t="s">
        <v>49</v>
      </c>
      <c r="C14" s="77">
        <v>10000</v>
      </c>
      <c r="D14" s="78"/>
      <c r="E14" s="78">
        <f t="shared" si="6"/>
        <v>10000</v>
      </c>
      <c r="F14" s="77"/>
      <c r="G14" s="78"/>
      <c r="H14" s="78">
        <f>SUM(F14:G14)</f>
        <v>0</v>
      </c>
      <c r="I14" s="77"/>
      <c r="J14" s="78"/>
      <c r="K14" s="78">
        <f>SUM(I14:J14)</f>
        <v>0</v>
      </c>
      <c r="L14" s="77"/>
      <c r="M14" s="78"/>
      <c r="N14" s="78">
        <f>SUM(L14:M14)</f>
        <v>0</v>
      </c>
      <c r="O14" s="77"/>
      <c r="P14" s="77">
        <f>C14+F14+I14+L14+O14</f>
        <v>10000</v>
      </c>
      <c r="Q14" s="78">
        <f>D14+G14+J14+M14</f>
        <v>0</v>
      </c>
      <c r="R14" s="78">
        <f>SUM(P14:Q14)</f>
        <v>10000</v>
      </c>
      <c r="S14" s="29"/>
      <c r="T14" s="29"/>
    </row>
    <row r="15" spans="1:20" x14ac:dyDescent="0.2">
      <c r="A15" s="75">
        <v>12</v>
      </c>
      <c r="B15" s="82" t="s">
        <v>62</v>
      </c>
      <c r="C15" s="77"/>
      <c r="D15" s="83"/>
      <c r="E15" s="78">
        <f t="shared" si="6"/>
        <v>0</v>
      </c>
      <c r="F15" s="77"/>
      <c r="G15" s="78"/>
      <c r="H15" s="78">
        <f>SUM(F15:G15)</f>
        <v>0</v>
      </c>
      <c r="I15" s="77"/>
      <c r="J15" s="83"/>
      <c r="K15" s="78">
        <f>SUM(I15:J15)</f>
        <v>0</v>
      </c>
      <c r="L15" s="77">
        <v>150000</v>
      </c>
      <c r="M15" s="78"/>
      <c r="N15" s="78">
        <f>SUM(L15:M15)</f>
        <v>150000</v>
      </c>
      <c r="O15" s="77"/>
      <c r="P15" s="77">
        <f>C15+F15+I15+L15+O15</f>
        <v>150000</v>
      </c>
      <c r="Q15" s="78">
        <f>D15+G15+J15+M15</f>
        <v>0</v>
      </c>
      <c r="R15" s="78">
        <f>SUM(P15:Q15)</f>
        <v>150000</v>
      </c>
      <c r="S15" s="29"/>
      <c r="T15" s="29"/>
    </row>
    <row r="16" spans="1:20" x14ac:dyDescent="0.2">
      <c r="A16" s="75">
        <v>13</v>
      </c>
      <c r="B16" s="84" t="s">
        <v>10</v>
      </c>
      <c r="C16" s="77"/>
      <c r="D16" s="83"/>
      <c r="E16" s="78">
        <f t="shared" si="6"/>
        <v>0</v>
      </c>
      <c r="F16" s="77"/>
      <c r="G16" s="78"/>
      <c r="H16" s="78">
        <f>SUM(F16:G16)</f>
        <v>0</v>
      </c>
      <c r="I16" s="77">
        <v>300000</v>
      </c>
      <c r="J16" s="83"/>
      <c r="K16" s="78">
        <f>SUM(I16:J16)</f>
        <v>300000</v>
      </c>
      <c r="L16" s="77"/>
      <c r="M16" s="78"/>
      <c r="N16" s="78">
        <f>SUM(L16:M16)</f>
        <v>0</v>
      </c>
      <c r="O16" s="77"/>
      <c r="P16" s="77">
        <f>C16+F16+I16+L16+O16</f>
        <v>300000</v>
      </c>
      <c r="Q16" s="78">
        <f>D16+G16+J16+M16</f>
        <v>0</v>
      </c>
      <c r="R16" s="78">
        <f>SUM(P16:Q16)</f>
        <v>300000</v>
      </c>
      <c r="S16" s="29"/>
      <c r="T16" s="29"/>
    </row>
    <row r="17" spans="1:20" x14ac:dyDescent="0.2">
      <c r="A17" s="75">
        <v>14</v>
      </c>
      <c r="B17" s="87" t="s">
        <v>9</v>
      </c>
      <c r="C17" s="77"/>
      <c r="D17" s="78"/>
      <c r="E17" s="78">
        <f t="shared" si="6"/>
        <v>0</v>
      </c>
      <c r="F17" s="77"/>
      <c r="G17" s="78"/>
      <c r="H17" s="78">
        <f>SUM(F17:G17)</f>
        <v>0</v>
      </c>
      <c r="I17" s="77"/>
      <c r="J17" s="78"/>
      <c r="K17" s="78">
        <f>SUM(I17:J17)</f>
        <v>0</v>
      </c>
      <c r="L17" s="77"/>
      <c r="M17" s="78"/>
      <c r="N17" s="78">
        <f>SUM(L17:M17)</f>
        <v>0</v>
      </c>
      <c r="O17" s="77">
        <v>2500000</v>
      </c>
      <c r="P17" s="77">
        <f>C17+F17+I17+L17+O17</f>
        <v>2500000</v>
      </c>
      <c r="Q17" s="78">
        <f>D17+G17+J17+M17</f>
        <v>0</v>
      </c>
      <c r="R17" s="78">
        <f>SUM(P17:Q17)</f>
        <v>2500000</v>
      </c>
      <c r="S17" s="86"/>
      <c r="T17" s="29"/>
    </row>
    <row r="18" spans="1:20" ht="24" x14ac:dyDescent="0.2">
      <c r="A18" s="75">
        <v>15</v>
      </c>
      <c r="B18" s="80" t="s">
        <v>63</v>
      </c>
      <c r="C18" s="77"/>
      <c r="D18" s="78"/>
      <c r="E18" s="78">
        <f t="shared" ref="E18:E26" si="7">SUM(C18:D18)</f>
        <v>0</v>
      </c>
      <c r="F18" s="77"/>
      <c r="G18" s="78"/>
      <c r="H18" s="78">
        <f t="shared" ref="H18:H26" si="8">SUM(F18:G18)</f>
        <v>0</v>
      </c>
      <c r="I18" s="77">
        <v>52000</v>
      </c>
      <c r="J18" s="78"/>
      <c r="K18" s="78">
        <f t="shared" si="4"/>
        <v>52000</v>
      </c>
      <c r="L18" s="77"/>
      <c r="M18" s="78"/>
      <c r="N18" s="78">
        <f t="shared" si="1"/>
        <v>0</v>
      </c>
      <c r="O18" s="77"/>
      <c r="P18" s="77">
        <f t="shared" si="2"/>
        <v>52000</v>
      </c>
      <c r="Q18" s="78">
        <f t="shared" si="3"/>
        <v>0</v>
      </c>
      <c r="R18" s="78">
        <f t="shared" si="0"/>
        <v>52000</v>
      </c>
      <c r="S18" s="86"/>
      <c r="T18" s="29"/>
    </row>
    <row r="19" spans="1:20" x14ac:dyDescent="0.2">
      <c r="A19" s="75">
        <v>16</v>
      </c>
      <c r="B19" s="82" t="s">
        <v>64</v>
      </c>
      <c r="C19" s="77"/>
      <c r="D19" s="83"/>
      <c r="E19" s="78">
        <f>SUM(C19:D19)</f>
        <v>0</v>
      </c>
      <c r="F19" s="77"/>
      <c r="G19" s="78"/>
      <c r="H19" s="78">
        <f>SUM(F19:G19)</f>
        <v>0</v>
      </c>
      <c r="I19" s="77"/>
      <c r="J19" s="83"/>
      <c r="K19" s="78">
        <f>SUM(I19:J19)</f>
        <v>0</v>
      </c>
      <c r="L19" s="77">
        <v>400000</v>
      </c>
      <c r="M19" s="78">
        <v>1600000</v>
      </c>
      <c r="N19" s="78">
        <f>SUM(L19:M19)</f>
        <v>2000000</v>
      </c>
      <c r="O19" s="77">
        <v>320000</v>
      </c>
      <c r="P19" s="77">
        <f>C19+F19+I19+L19+O19</f>
        <v>720000</v>
      </c>
      <c r="Q19" s="78">
        <f>D19+G19+J19+M19</f>
        <v>1600000</v>
      </c>
      <c r="R19" s="78">
        <f>SUM(P19:Q19)</f>
        <v>2320000</v>
      </c>
      <c r="S19" s="29"/>
      <c r="T19" s="29"/>
    </row>
    <row r="20" spans="1:20" x14ac:dyDescent="0.2">
      <c r="A20" s="75">
        <v>17</v>
      </c>
      <c r="B20" s="84" t="s">
        <v>65</v>
      </c>
      <c r="C20" s="77">
        <v>10000</v>
      </c>
      <c r="D20" s="78">
        <v>90000</v>
      </c>
      <c r="E20" s="78">
        <f>SUM(C20:D20)</f>
        <v>100000</v>
      </c>
      <c r="F20" s="77"/>
      <c r="G20" s="78"/>
      <c r="H20" s="78">
        <f>SUM(F20:G20)</f>
        <v>0</v>
      </c>
      <c r="I20" s="77"/>
      <c r="J20" s="78"/>
      <c r="K20" s="78">
        <f>SUM(I20:J20)</f>
        <v>0</v>
      </c>
      <c r="L20" s="77"/>
      <c r="M20" s="78"/>
      <c r="N20" s="78">
        <f>SUM(L20:M20)</f>
        <v>0</v>
      </c>
      <c r="O20" s="77"/>
      <c r="P20" s="77">
        <f>C20+F20+I20+L20+O20</f>
        <v>10000</v>
      </c>
      <c r="Q20" s="78">
        <f>D20+G20+J20+M20</f>
        <v>90000</v>
      </c>
      <c r="R20" s="78">
        <f>SUM(P20:Q20)</f>
        <v>100000</v>
      </c>
      <c r="S20" s="29"/>
      <c r="T20" s="29"/>
    </row>
    <row r="21" spans="1:20" x14ac:dyDescent="0.2">
      <c r="A21" s="75">
        <v>18</v>
      </c>
      <c r="B21" s="88" t="s">
        <v>11</v>
      </c>
      <c r="C21" s="77"/>
      <c r="D21" s="78"/>
      <c r="E21" s="78">
        <f t="shared" si="7"/>
        <v>0</v>
      </c>
      <c r="F21" s="77"/>
      <c r="G21" s="78"/>
      <c r="H21" s="78">
        <f t="shared" si="8"/>
        <v>0</v>
      </c>
      <c r="I21" s="77">
        <v>20000</v>
      </c>
      <c r="J21" s="78"/>
      <c r="K21" s="78">
        <f t="shared" si="4"/>
        <v>20000</v>
      </c>
      <c r="L21" s="77"/>
      <c r="M21" s="78"/>
      <c r="N21" s="78">
        <f t="shared" si="1"/>
        <v>0</v>
      </c>
      <c r="O21" s="77"/>
      <c r="P21" s="77">
        <f t="shared" si="2"/>
        <v>20000</v>
      </c>
      <c r="Q21" s="78">
        <f t="shared" si="3"/>
        <v>0</v>
      </c>
      <c r="R21" s="78">
        <f t="shared" si="0"/>
        <v>20000</v>
      </c>
      <c r="S21" s="86"/>
      <c r="T21" s="29"/>
    </row>
    <row r="22" spans="1:20" x14ac:dyDescent="0.2">
      <c r="A22" s="75">
        <v>19</v>
      </c>
      <c r="B22" s="84" t="s">
        <v>7</v>
      </c>
      <c r="C22" s="77">
        <v>13000</v>
      </c>
      <c r="D22" s="78"/>
      <c r="E22" s="78">
        <f>SUM(C22:D22)</f>
        <v>13000</v>
      </c>
      <c r="F22" s="77"/>
      <c r="G22" s="78"/>
      <c r="H22" s="78">
        <f>SUM(F22:G22)</f>
        <v>0</v>
      </c>
      <c r="I22" s="77"/>
      <c r="J22" s="78"/>
      <c r="K22" s="78">
        <f>SUM(I22:J22)</f>
        <v>0</v>
      </c>
      <c r="L22" s="77"/>
      <c r="M22" s="78"/>
      <c r="N22" s="78">
        <f>SUM(L22:M22)</f>
        <v>0</v>
      </c>
      <c r="O22" s="77"/>
      <c r="P22" s="77">
        <f>C22+F22+I22+L22+O22</f>
        <v>13000</v>
      </c>
      <c r="Q22" s="78">
        <f>D22+G22+J22+M22</f>
        <v>0</v>
      </c>
      <c r="R22" s="78">
        <f>SUM(P22:Q22)</f>
        <v>13000</v>
      </c>
      <c r="S22" s="29"/>
      <c r="T22" s="29"/>
    </row>
    <row r="23" spans="1:20" x14ac:dyDescent="0.2">
      <c r="A23" s="75">
        <v>20</v>
      </c>
      <c r="B23" s="89" t="s">
        <v>66</v>
      </c>
      <c r="C23" s="77">
        <v>5000</v>
      </c>
      <c r="D23" s="78"/>
      <c r="E23" s="78">
        <f>SUM(C23:D23)</f>
        <v>5000</v>
      </c>
      <c r="F23" s="77"/>
      <c r="G23" s="78"/>
      <c r="H23" s="78"/>
      <c r="I23" s="77"/>
      <c r="J23" s="78"/>
      <c r="K23" s="78">
        <f>SUM(I23:J23)</f>
        <v>0</v>
      </c>
      <c r="L23" s="77"/>
      <c r="M23" s="78"/>
      <c r="N23" s="78">
        <f>SUM(L23:M23)</f>
        <v>0</v>
      </c>
      <c r="O23" s="77"/>
      <c r="P23" s="77">
        <f>C23+F23+I23+L23+O23</f>
        <v>5000</v>
      </c>
      <c r="Q23" s="78">
        <f>D23+G23+J23+M23</f>
        <v>0</v>
      </c>
      <c r="R23" s="78">
        <f>SUM(P23:Q23)</f>
        <v>5000</v>
      </c>
      <c r="S23" s="33"/>
      <c r="T23" s="33"/>
    </row>
    <row r="24" spans="1:20" x14ac:dyDescent="0.2">
      <c r="A24" s="75">
        <v>21</v>
      </c>
      <c r="B24" s="87" t="s">
        <v>50</v>
      </c>
      <c r="C24" s="77"/>
      <c r="D24" s="78"/>
      <c r="E24" s="78">
        <f>SUM(C24:D24)</f>
        <v>0</v>
      </c>
      <c r="F24" s="77"/>
      <c r="G24" s="78"/>
      <c r="H24" s="78">
        <f>SUM(F24:G24)</f>
        <v>0</v>
      </c>
      <c r="I24" s="77">
        <v>64000</v>
      </c>
      <c r="J24" s="78"/>
      <c r="K24" s="78">
        <f>SUM(I24:J24)</f>
        <v>64000</v>
      </c>
      <c r="L24" s="77"/>
      <c r="M24" s="78"/>
      <c r="N24" s="78">
        <f>SUM(L24:M24)</f>
        <v>0</v>
      </c>
      <c r="O24" s="77"/>
      <c r="P24" s="77">
        <f>C24+F24+I24+L24+O24</f>
        <v>64000</v>
      </c>
      <c r="Q24" s="78">
        <f>D24+G24+J24+M24</f>
        <v>0</v>
      </c>
      <c r="R24" s="78">
        <f>SUM(P24:Q24)</f>
        <v>64000</v>
      </c>
      <c r="S24" s="86"/>
      <c r="T24" s="29"/>
    </row>
    <row r="25" spans="1:20" x14ac:dyDescent="0.2">
      <c r="A25" s="75">
        <v>22</v>
      </c>
      <c r="B25" s="82" t="s">
        <v>67</v>
      </c>
      <c r="C25" s="77"/>
      <c r="D25" s="83"/>
      <c r="E25" s="78">
        <f t="shared" si="7"/>
        <v>0</v>
      </c>
      <c r="F25" s="77"/>
      <c r="G25" s="78"/>
      <c r="H25" s="78">
        <f t="shared" si="8"/>
        <v>0</v>
      </c>
      <c r="I25" s="77"/>
      <c r="J25" s="83"/>
      <c r="K25" s="78">
        <f t="shared" si="4"/>
        <v>0</v>
      </c>
      <c r="L25" s="77">
        <v>100000</v>
      </c>
      <c r="M25" s="78">
        <v>900000</v>
      </c>
      <c r="N25" s="78">
        <f t="shared" si="1"/>
        <v>1000000</v>
      </c>
      <c r="O25" s="77"/>
      <c r="P25" s="77">
        <f t="shared" si="2"/>
        <v>100000</v>
      </c>
      <c r="Q25" s="78">
        <f t="shared" si="3"/>
        <v>900000</v>
      </c>
      <c r="R25" s="78">
        <f t="shared" si="0"/>
        <v>1000000</v>
      </c>
      <c r="S25" s="29"/>
      <c r="T25" s="29"/>
    </row>
    <row r="26" spans="1:20" ht="24" x14ac:dyDescent="0.2">
      <c r="A26" s="75">
        <v>23</v>
      </c>
      <c r="B26" s="90" t="s">
        <v>68</v>
      </c>
      <c r="C26" s="77"/>
      <c r="D26" s="83"/>
      <c r="E26" s="78">
        <f t="shared" si="7"/>
        <v>0</v>
      </c>
      <c r="F26" s="77"/>
      <c r="G26" s="78"/>
      <c r="H26" s="78">
        <f t="shared" si="8"/>
        <v>0</v>
      </c>
      <c r="I26" s="77">
        <v>40000</v>
      </c>
      <c r="J26" s="83">
        <v>160000</v>
      </c>
      <c r="K26" s="78">
        <f t="shared" si="4"/>
        <v>200000</v>
      </c>
      <c r="L26" s="77"/>
      <c r="M26" s="78"/>
      <c r="N26" s="78">
        <f t="shared" si="1"/>
        <v>0</v>
      </c>
      <c r="O26" s="77"/>
      <c r="P26" s="77">
        <f t="shared" si="2"/>
        <v>40000</v>
      </c>
      <c r="Q26" s="78">
        <f t="shared" si="3"/>
        <v>160000</v>
      </c>
      <c r="R26" s="78">
        <f t="shared" si="0"/>
        <v>200000</v>
      </c>
      <c r="S26" s="29"/>
      <c r="T26" s="29"/>
    </row>
    <row r="27" spans="1:20" x14ac:dyDescent="0.2">
      <c r="A27" s="75">
        <v>24</v>
      </c>
      <c r="B27" s="82" t="s">
        <v>69</v>
      </c>
      <c r="C27" s="77"/>
      <c r="D27" s="83"/>
      <c r="E27" s="78">
        <f>SUM(C27:D27)</f>
        <v>0</v>
      </c>
      <c r="F27" s="77"/>
      <c r="G27" s="78"/>
      <c r="H27" s="78">
        <f>SUM(F27:G27)</f>
        <v>0</v>
      </c>
      <c r="I27" s="77">
        <v>20000</v>
      </c>
      <c r="J27" s="83">
        <v>180000</v>
      </c>
      <c r="K27" s="78">
        <f>SUM(I27:J27)</f>
        <v>200000</v>
      </c>
      <c r="L27" s="77"/>
      <c r="M27" s="78"/>
      <c r="N27" s="78">
        <f>SUM(L27:M27)</f>
        <v>0</v>
      </c>
      <c r="O27" s="77"/>
      <c r="P27" s="77">
        <f>C27+F27+I27+L27+O27</f>
        <v>20000</v>
      </c>
      <c r="Q27" s="78">
        <f>D27+G27+J27+M27</f>
        <v>180000</v>
      </c>
      <c r="R27" s="78">
        <f>SUM(P27:Q27)</f>
        <v>200000</v>
      </c>
      <c r="S27" s="29"/>
      <c r="T27" s="29"/>
    </row>
    <row r="28" spans="1:20" x14ac:dyDescent="0.2">
      <c r="A28" s="75">
        <v>25</v>
      </c>
      <c r="B28" s="84" t="s">
        <v>70</v>
      </c>
      <c r="C28" s="77"/>
      <c r="D28" s="78"/>
      <c r="E28" s="78"/>
      <c r="F28" s="77"/>
      <c r="G28" s="78"/>
      <c r="H28" s="78"/>
      <c r="I28" s="77"/>
      <c r="J28" s="78"/>
      <c r="K28" s="78"/>
      <c r="L28" s="77"/>
      <c r="M28" s="78"/>
      <c r="N28" s="78"/>
      <c r="O28" s="91"/>
      <c r="P28" s="77"/>
      <c r="Q28" s="78"/>
      <c r="R28" s="78"/>
      <c r="S28" s="29"/>
      <c r="T28" s="29"/>
    </row>
    <row r="29" spans="1:20" x14ac:dyDescent="0.2">
      <c r="A29" s="75">
        <v>26</v>
      </c>
      <c r="B29" s="84" t="s">
        <v>71</v>
      </c>
      <c r="C29" s="77"/>
      <c r="D29" s="78"/>
      <c r="E29" s="78"/>
      <c r="F29" s="77"/>
      <c r="G29" s="78"/>
      <c r="H29" s="78"/>
      <c r="I29" s="77"/>
      <c r="J29" s="78"/>
      <c r="K29" s="78"/>
      <c r="L29" s="77"/>
      <c r="M29" s="78"/>
      <c r="N29" s="78"/>
      <c r="O29" s="91"/>
      <c r="P29" s="77"/>
      <c r="Q29" s="78"/>
      <c r="R29" s="78"/>
      <c r="S29" s="29"/>
      <c r="T29" s="29"/>
    </row>
    <row r="30" spans="1:20" ht="13.5" thickBot="1" x14ac:dyDescent="0.25">
      <c r="A30" s="92">
        <v>27</v>
      </c>
      <c r="B30" s="93" t="s">
        <v>72</v>
      </c>
      <c r="C30" s="77"/>
      <c r="D30" s="78"/>
      <c r="E30" s="78"/>
      <c r="F30" s="77"/>
      <c r="G30" s="78"/>
      <c r="H30" s="78"/>
      <c r="I30" s="77"/>
      <c r="J30" s="78"/>
      <c r="K30" s="78"/>
      <c r="L30" s="77"/>
      <c r="M30" s="78"/>
      <c r="N30" s="78"/>
      <c r="O30" s="91"/>
      <c r="P30" s="77"/>
      <c r="Q30" s="78"/>
      <c r="R30" s="78"/>
      <c r="S30" s="29"/>
      <c r="T30" s="29"/>
    </row>
    <row r="31" spans="1:20" ht="13.5" thickBot="1" x14ac:dyDescent="0.25">
      <c r="A31" s="94"/>
      <c r="B31" s="95" t="s">
        <v>12</v>
      </c>
      <c r="C31" s="96">
        <f>SUM(C4:C30)</f>
        <v>690000</v>
      </c>
      <c r="D31" s="96">
        <f t="shared" ref="D31:R31" si="9">SUM(D4:D30)</f>
        <v>2225000</v>
      </c>
      <c r="E31" s="96">
        <f t="shared" si="9"/>
        <v>2915000</v>
      </c>
      <c r="F31" s="96">
        <f t="shared" si="9"/>
        <v>1154000</v>
      </c>
      <c r="G31" s="96">
        <f t="shared" si="9"/>
        <v>3296000</v>
      </c>
      <c r="H31" s="96">
        <f t="shared" si="9"/>
        <v>4450000</v>
      </c>
      <c r="I31" s="96">
        <f t="shared" si="9"/>
        <v>1418100</v>
      </c>
      <c r="J31" s="96">
        <f t="shared" si="9"/>
        <v>3993500</v>
      </c>
      <c r="K31" s="96">
        <f t="shared" si="9"/>
        <v>5411600</v>
      </c>
      <c r="L31" s="96">
        <f t="shared" si="9"/>
        <v>1314000</v>
      </c>
      <c r="M31" s="96">
        <f t="shared" si="9"/>
        <v>3086000</v>
      </c>
      <c r="N31" s="96">
        <f t="shared" si="9"/>
        <v>4400000</v>
      </c>
      <c r="O31" s="96">
        <f t="shared" si="9"/>
        <v>5660000</v>
      </c>
      <c r="P31" s="96">
        <f t="shared" si="9"/>
        <v>10236100</v>
      </c>
      <c r="Q31" s="96">
        <f t="shared" si="9"/>
        <v>12600500</v>
      </c>
      <c r="R31" s="96">
        <f t="shared" si="9"/>
        <v>22836600</v>
      </c>
      <c r="S31" s="86"/>
      <c r="T31" s="34"/>
    </row>
    <row r="32" spans="1:20" x14ac:dyDescent="0.2">
      <c r="A32" s="97"/>
      <c r="B32" s="26" t="s">
        <v>73</v>
      </c>
      <c r="C32" s="26"/>
      <c r="D32" s="26"/>
      <c r="E32" s="49">
        <f>SUM(C31:D31)</f>
        <v>2915000</v>
      </c>
      <c r="F32" s="26"/>
      <c r="G32" s="26"/>
      <c r="H32" s="49">
        <f>SUM(F31:G31)</f>
        <v>4450000</v>
      </c>
      <c r="I32" s="26"/>
      <c r="J32" s="26"/>
      <c r="K32" s="49">
        <f>SUM(I31:J31)</f>
        <v>5411600</v>
      </c>
      <c r="L32" s="26"/>
      <c r="M32" s="26"/>
      <c r="N32" s="49">
        <f>SUM(L31:M31)</f>
        <v>4400000</v>
      </c>
      <c r="O32" s="49">
        <f>O31</f>
        <v>5660000</v>
      </c>
      <c r="P32" s="26"/>
      <c r="Q32" s="26"/>
      <c r="R32" s="49">
        <f>SUM(P31:Q31)</f>
        <v>22836600</v>
      </c>
    </row>
    <row r="33" spans="1:18" x14ac:dyDescent="0.2">
      <c r="A33" s="97"/>
      <c r="B33" s="26"/>
      <c r="C33" s="26"/>
      <c r="D33" s="26"/>
      <c r="E33" s="49"/>
      <c r="F33" s="26"/>
      <c r="G33" s="26"/>
      <c r="H33" s="49"/>
      <c r="I33" s="26"/>
      <c r="J33" s="26"/>
      <c r="K33" s="49"/>
      <c r="L33" s="26"/>
      <c r="M33" s="26"/>
      <c r="N33" s="49"/>
      <c r="O33" s="49"/>
      <c r="P33" s="26"/>
      <c r="Q33" s="26"/>
      <c r="R33" s="49">
        <f>C31+D31+F31+G31+I31+J31+L31+M31+O31</f>
        <v>22836600</v>
      </c>
    </row>
    <row r="34" spans="1:18" x14ac:dyDescent="0.2">
      <c r="A34" s="98">
        <v>2015</v>
      </c>
      <c r="B34" s="99" t="s">
        <v>74</v>
      </c>
      <c r="C34" s="100">
        <v>200000</v>
      </c>
      <c r="D34" s="100"/>
      <c r="E34" s="101">
        <v>200000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49"/>
    </row>
    <row r="35" spans="1:18" x14ac:dyDescent="0.2">
      <c r="A35" s="98">
        <v>2015</v>
      </c>
      <c r="B35" s="99" t="s">
        <v>75</v>
      </c>
      <c r="C35" s="101">
        <v>50000</v>
      </c>
      <c r="D35" s="101">
        <v>150000</v>
      </c>
      <c r="E35" s="101">
        <v>200000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</row>
    <row r="36" spans="1:18" x14ac:dyDescent="0.2">
      <c r="A36" s="102">
        <v>2015</v>
      </c>
      <c r="B36" s="99" t="s">
        <v>76</v>
      </c>
      <c r="C36" s="101">
        <v>15000</v>
      </c>
      <c r="D36" s="101">
        <v>45000</v>
      </c>
      <c r="E36" s="101">
        <v>60000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</row>
    <row r="37" spans="1:18" x14ac:dyDescent="0.2">
      <c r="A37" s="102">
        <v>2015</v>
      </c>
      <c r="B37" s="99" t="s">
        <v>77</v>
      </c>
      <c r="C37" s="101">
        <v>67500</v>
      </c>
      <c r="D37" s="101">
        <v>202500</v>
      </c>
      <c r="E37" s="101">
        <v>270000</v>
      </c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</row>
    <row r="38" spans="1:18" x14ac:dyDescent="0.2">
      <c r="A38" s="102">
        <v>2015</v>
      </c>
      <c r="B38" s="99" t="s">
        <v>78</v>
      </c>
      <c r="C38" s="101">
        <v>17500</v>
      </c>
      <c r="D38" s="101">
        <v>52500</v>
      </c>
      <c r="E38" s="101">
        <v>70000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</row>
    <row r="39" spans="1:18" x14ac:dyDescent="0.2">
      <c r="A39" s="98">
        <v>2016</v>
      </c>
      <c r="B39" s="99" t="s">
        <v>79</v>
      </c>
      <c r="C39" s="100">
        <v>160000</v>
      </c>
      <c r="D39" s="100"/>
      <c r="E39" s="101">
        <v>160000</v>
      </c>
      <c r="F39" s="26"/>
      <c r="G39" s="26"/>
      <c r="H39" s="26"/>
      <c r="I39" s="26"/>
      <c r="J39" s="26"/>
      <c r="K39" s="26"/>
      <c r="L39" s="26"/>
      <c r="M39" s="26"/>
      <c r="N39" s="26"/>
      <c r="O39" s="49"/>
      <c r="P39" s="26"/>
      <c r="Q39" s="26"/>
      <c r="R39" s="26"/>
    </row>
    <row r="40" spans="1:18" x14ac:dyDescent="0.2">
      <c r="A40" s="98">
        <v>2016</v>
      </c>
      <c r="B40" s="99" t="s">
        <v>80</v>
      </c>
      <c r="C40" s="101">
        <v>50000</v>
      </c>
      <c r="D40" s="101"/>
      <c r="E40" s="101">
        <v>50000</v>
      </c>
      <c r="G40" s="26"/>
      <c r="H40" s="26"/>
      <c r="I40" s="26"/>
      <c r="J40" s="26"/>
      <c r="K40" s="26"/>
    </row>
    <row r="41" spans="1:18" x14ac:dyDescent="0.2">
      <c r="A41" s="102">
        <v>2016</v>
      </c>
      <c r="B41" s="99" t="s">
        <v>81</v>
      </c>
      <c r="C41" s="101">
        <v>180000</v>
      </c>
      <c r="D41" s="101"/>
      <c r="E41" s="101">
        <v>180000</v>
      </c>
      <c r="G41" s="26"/>
      <c r="H41" s="26"/>
      <c r="I41" s="26"/>
      <c r="J41" s="26"/>
      <c r="K41" s="26"/>
    </row>
    <row r="42" spans="1:18" x14ac:dyDescent="0.2">
      <c r="A42" s="102">
        <v>2016</v>
      </c>
      <c r="B42" s="99" t="s">
        <v>82</v>
      </c>
      <c r="C42" s="101">
        <v>560000</v>
      </c>
      <c r="D42" s="101"/>
      <c r="E42" s="101">
        <v>560000</v>
      </c>
      <c r="G42" s="26"/>
      <c r="H42" s="26"/>
      <c r="I42" s="26"/>
      <c r="J42" s="26"/>
      <c r="K42" s="26"/>
    </row>
    <row r="43" spans="1:18" x14ac:dyDescent="0.2">
      <c r="A43" s="98">
        <v>2017</v>
      </c>
      <c r="B43" s="99" t="s">
        <v>83</v>
      </c>
      <c r="C43" s="101">
        <v>230000</v>
      </c>
      <c r="D43" s="101"/>
      <c r="E43" s="101">
        <v>230000</v>
      </c>
      <c r="G43" s="26"/>
      <c r="H43" s="26"/>
      <c r="I43" s="26"/>
      <c r="J43" s="26"/>
      <c r="K43" s="26"/>
    </row>
    <row r="44" spans="1:18" ht="38.25" x14ac:dyDescent="0.2">
      <c r="A44" s="102">
        <v>2017</v>
      </c>
      <c r="B44" s="103" t="s">
        <v>84</v>
      </c>
      <c r="C44" s="101">
        <v>155600</v>
      </c>
      <c r="D44" s="101"/>
      <c r="E44" s="101">
        <v>155600</v>
      </c>
      <c r="G44" s="26"/>
      <c r="H44" s="26"/>
      <c r="I44" s="26"/>
      <c r="J44" s="26"/>
      <c r="K44" s="26"/>
    </row>
    <row r="45" spans="1:18" x14ac:dyDescent="0.2">
      <c r="A45" s="102">
        <v>2017</v>
      </c>
      <c r="B45" s="99" t="s">
        <v>85</v>
      </c>
      <c r="C45" s="101">
        <v>172500</v>
      </c>
      <c r="D45" s="101">
        <v>517500</v>
      </c>
      <c r="E45" s="101">
        <v>690000</v>
      </c>
      <c r="G45" s="26"/>
      <c r="H45" s="26"/>
      <c r="I45" s="26"/>
      <c r="J45" s="26"/>
      <c r="K45" s="26"/>
    </row>
    <row r="46" spans="1:18" x14ac:dyDescent="0.2">
      <c r="A46" s="98">
        <v>2018</v>
      </c>
      <c r="B46" s="99" t="s">
        <v>86</v>
      </c>
      <c r="C46" s="100">
        <v>380000</v>
      </c>
      <c r="D46" s="100"/>
      <c r="E46" s="101">
        <v>380000</v>
      </c>
      <c r="G46" s="26"/>
      <c r="H46" s="26"/>
      <c r="I46" s="26"/>
      <c r="J46" s="26"/>
      <c r="K46" s="26"/>
    </row>
    <row r="47" spans="1:18" x14ac:dyDescent="0.2">
      <c r="A47" s="102">
        <v>2018</v>
      </c>
      <c r="B47" s="99" t="s">
        <v>87</v>
      </c>
      <c r="C47" s="101">
        <v>300000</v>
      </c>
      <c r="D47" s="101">
        <v>300000</v>
      </c>
      <c r="E47" s="101">
        <v>600000</v>
      </c>
      <c r="G47" s="26"/>
      <c r="H47" s="26"/>
      <c r="I47" s="26"/>
      <c r="J47" s="26"/>
      <c r="K47" s="26"/>
    </row>
    <row r="48" spans="1:18" x14ac:dyDescent="0.2">
      <c r="A48" s="102">
        <v>2018</v>
      </c>
      <c r="B48" s="99" t="s">
        <v>88</v>
      </c>
      <c r="C48" s="101">
        <v>80000</v>
      </c>
      <c r="D48" s="101"/>
      <c r="E48" s="101">
        <v>80000</v>
      </c>
      <c r="G48" s="26"/>
      <c r="H48" s="26"/>
      <c r="I48" s="26"/>
      <c r="J48" s="26"/>
      <c r="K48" s="26"/>
    </row>
    <row r="49" spans="1:18" x14ac:dyDescent="0.2">
      <c r="A49" s="102">
        <v>2018</v>
      </c>
      <c r="B49" s="99" t="s">
        <v>89</v>
      </c>
      <c r="C49" s="101">
        <v>90000</v>
      </c>
      <c r="D49" s="101"/>
      <c r="E49" s="101">
        <v>90000</v>
      </c>
      <c r="G49" s="26"/>
      <c r="H49" s="26"/>
      <c r="I49" s="26"/>
      <c r="J49" s="26"/>
      <c r="K49" s="26"/>
    </row>
    <row r="50" spans="1:18" x14ac:dyDescent="0.2">
      <c r="A50" s="102">
        <v>2018</v>
      </c>
      <c r="B50" s="100" t="s">
        <v>90</v>
      </c>
      <c r="C50" s="100">
        <v>100000</v>
      </c>
      <c r="D50" s="100"/>
      <c r="E50" s="101">
        <v>100000</v>
      </c>
      <c r="G50" s="26"/>
      <c r="H50" s="26"/>
      <c r="I50" s="26"/>
      <c r="J50" s="26"/>
      <c r="K50" s="26"/>
    </row>
    <row r="51" spans="1:18" x14ac:dyDescent="0.2">
      <c r="A51" s="102">
        <v>2019</v>
      </c>
      <c r="B51" s="99" t="s">
        <v>91</v>
      </c>
      <c r="C51" s="101">
        <v>245000</v>
      </c>
      <c r="D51" s="101">
        <v>735000</v>
      </c>
      <c r="E51" s="101">
        <v>980000</v>
      </c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</row>
    <row r="52" spans="1:18" x14ac:dyDescent="0.2">
      <c r="A52" s="102">
        <v>2019</v>
      </c>
      <c r="B52" s="99" t="s">
        <v>92</v>
      </c>
      <c r="C52" s="101">
        <v>145000</v>
      </c>
      <c r="D52" s="101">
        <v>435000</v>
      </c>
      <c r="E52" s="101">
        <v>580000</v>
      </c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</row>
    <row r="53" spans="1:18" x14ac:dyDescent="0.2">
      <c r="A53" s="102">
        <v>2019</v>
      </c>
      <c r="B53" s="99" t="s">
        <v>93</v>
      </c>
      <c r="C53" s="101">
        <v>112500</v>
      </c>
      <c r="D53" s="101">
        <v>337500</v>
      </c>
      <c r="E53" s="101">
        <v>450000</v>
      </c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</row>
    <row r="54" spans="1:18" x14ac:dyDescent="0.2">
      <c r="A54" s="102">
        <v>2019</v>
      </c>
      <c r="B54" s="99" t="s">
        <v>94</v>
      </c>
      <c r="C54" s="101">
        <v>70000</v>
      </c>
      <c r="D54" s="101">
        <v>210000</v>
      </c>
      <c r="E54" s="101">
        <v>280000</v>
      </c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</row>
    <row r="55" spans="1:18" x14ac:dyDescent="0.2">
      <c r="A55" s="102">
        <v>2019</v>
      </c>
      <c r="B55" s="99" t="s">
        <v>95</v>
      </c>
      <c r="C55" s="101">
        <v>420000</v>
      </c>
      <c r="D55" s="100"/>
      <c r="E55" s="101">
        <v>420000</v>
      </c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</row>
    <row r="56" spans="1:18" x14ac:dyDescent="0.2">
      <c r="A56" s="102">
        <v>2019</v>
      </c>
      <c r="B56" s="99" t="s">
        <v>96</v>
      </c>
      <c r="C56" s="100">
        <v>130000</v>
      </c>
      <c r="D56" s="100"/>
      <c r="E56" s="101">
        <v>130000</v>
      </c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</row>
    <row r="57" spans="1:18" x14ac:dyDescent="0.2">
      <c r="A57" s="104"/>
      <c r="B57" s="26"/>
      <c r="C57" s="105"/>
      <c r="D57" s="106"/>
      <c r="E57" s="105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</row>
    <row r="58" spans="1:18" x14ac:dyDescent="0.2">
      <c r="A58" s="104"/>
      <c r="B58" s="26"/>
      <c r="C58" s="106"/>
      <c r="D58" s="106"/>
      <c r="E58" s="105"/>
      <c r="L58" s="26"/>
      <c r="M58" s="26"/>
      <c r="N58" s="26"/>
      <c r="O58" s="26"/>
      <c r="P58" s="26"/>
      <c r="Q58" s="26"/>
      <c r="R58" s="26"/>
    </row>
    <row r="59" spans="1:18" x14ac:dyDescent="0.2">
      <c r="A59" s="104"/>
      <c r="B59" s="26"/>
      <c r="C59" s="105"/>
      <c r="D59" s="105"/>
      <c r="E59" s="105"/>
      <c r="L59" s="26"/>
      <c r="M59" s="26"/>
      <c r="N59" s="26"/>
      <c r="O59" s="26"/>
      <c r="P59" s="26"/>
      <c r="Q59" s="26"/>
      <c r="R59" s="26"/>
    </row>
    <row r="60" spans="1:18" x14ac:dyDescent="0.2">
      <c r="A60" s="104"/>
      <c r="B60" s="106"/>
      <c r="C60" s="105"/>
      <c r="D60" s="106"/>
      <c r="E60" s="105"/>
      <c r="L60" s="26"/>
      <c r="M60" s="26"/>
      <c r="N60" s="26"/>
      <c r="O60" s="26"/>
      <c r="P60" s="26"/>
      <c r="Q60" s="26"/>
      <c r="R60" s="26"/>
    </row>
    <row r="61" spans="1:18" x14ac:dyDescent="0.2">
      <c r="A61" s="104"/>
      <c r="B61" s="26"/>
      <c r="C61" s="105"/>
      <c r="D61" s="106"/>
      <c r="E61" s="105"/>
      <c r="L61" s="26"/>
      <c r="M61" s="26"/>
      <c r="N61" s="26"/>
      <c r="O61" s="26"/>
      <c r="P61" s="26"/>
      <c r="Q61" s="26"/>
      <c r="R61" s="26"/>
    </row>
    <row r="62" spans="1:18" x14ac:dyDescent="0.2">
      <c r="A62" s="104"/>
      <c r="B62" s="106"/>
      <c r="C62" s="106"/>
      <c r="D62" s="106"/>
      <c r="E62" s="105"/>
      <c r="L62" s="26"/>
      <c r="M62" s="26"/>
      <c r="N62" s="26"/>
      <c r="O62" s="26"/>
      <c r="P62" s="26"/>
      <c r="Q62" s="26"/>
      <c r="R62" s="26"/>
    </row>
    <row r="63" spans="1:18" x14ac:dyDescent="0.2">
      <c r="A63" s="104"/>
      <c r="B63" s="106"/>
      <c r="C63" s="105"/>
      <c r="D63" s="106"/>
      <c r="E63" s="105"/>
      <c r="L63" s="26"/>
      <c r="M63" s="26"/>
      <c r="N63" s="26"/>
      <c r="O63" s="26"/>
      <c r="P63" s="26"/>
      <c r="Q63" s="26"/>
      <c r="R63" s="26"/>
    </row>
    <row r="64" spans="1:18" x14ac:dyDescent="0.2">
      <c r="A64" s="104"/>
      <c r="B64" s="106"/>
      <c r="C64" s="105"/>
      <c r="D64" s="106"/>
      <c r="E64" s="105"/>
      <c r="L64" s="26"/>
      <c r="M64" s="26"/>
      <c r="N64" s="26"/>
      <c r="O64" s="26"/>
      <c r="P64" s="26"/>
      <c r="Q64" s="26"/>
      <c r="R64" s="26"/>
    </row>
    <row r="65" spans="1:18" x14ac:dyDescent="0.2">
      <c r="A65" s="104"/>
      <c r="B65" s="106"/>
      <c r="C65" s="106"/>
      <c r="D65" s="106"/>
      <c r="E65" s="105"/>
      <c r="L65" s="26"/>
      <c r="M65" s="26"/>
      <c r="N65" s="26"/>
      <c r="O65" s="26"/>
      <c r="P65" s="26"/>
      <c r="Q65" s="26"/>
      <c r="R65" s="26"/>
    </row>
    <row r="66" spans="1:18" x14ac:dyDescent="0.2">
      <c r="B66" s="106"/>
      <c r="C66" s="106"/>
      <c r="D66" s="106"/>
      <c r="E66" s="106"/>
      <c r="L66" s="26"/>
      <c r="M66" s="26"/>
      <c r="N66" s="26"/>
      <c r="O66" s="26"/>
      <c r="P66" s="26"/>
      <c r="Q66" s="26"/>
      <c r="R66" s="26"/>
    </row>
    <row r="67" spans="1:18" x14ac:dyDescent="0.2">
      <c r="A67" s="97"/>
      <c r="B67" s="106"/>
      <c r="C67" s="105"/>
      <c r="D67" s="105"/>
      <c r="E67" s="105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</row>
  </sheetData>
  <mergeCells count="7">
    <mergeCell ref="A1:R1"/>
    <mergeCell ref="A2:A3"/>
    <mergeCell ref="C2:E2"/>
    <mergeCell ref="F2:H2"/>
    <mergeCell ref="I2:K2"/>
    <mergeCell ref="L2:N2"/>
    <mergeCell ref="P2:R2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workbookViewId="0">
      <selection activeCell="O38" sqref="O38"/>
    </sheetView>
  </sheetViews>
  <sheetFormatPr defaultRowHeight="15" x14ac:dyDescent="0.25"/>
  <sheetData>
    <row r="2" spans="1:8" s="25" customFormat="1" x14ac:dyDescent="0.25">
      <c r="A2" s="23" t="s">
        <v>16</v>
      </c>
      <c r="H2" s="24" t="s">
        <v>13</v>
      </c>
    </row>
    <row r="25" spans="1:8" s="25" customFormat="1" x14ac:dyDescent="0.25">
      <c r="A25" s="24" t="s">
        <v>25</v>
      </c>
      <c r="H25" s="24" t="s">
        <v>14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topLeftCell="A49" workbookViewId="0">
      <selection activeCell="T69" sqref="T69"/>
    </sheetView>
  </sheetViews>
  <sheetFormatPr defaultRowHeight="15" x14ac:dyDescent="0.25"/>
  <sheetData>
    <row r="1" spans="1:18" ht="20.25" customHeight="1" x14ac:dyDescent="0.25">
      <c r="A1" s="3" t="s">
        <v>23</v>
      </c>
      <c r="R1" s="1" t="s">
        <v>15</v>
      </c>
    </row>
    <row r="49" spans="1:15" x14ac:dyDescent="0.25">
      <c r="A49" t="s">
        <v>29</v>
      </c>
      <c r="B49">
        <v>4372799</v>
      </c>
      <c r="H49" t="s">
        <v>34</v>
      </c>
      <c r="I49">
        <v>431403</v>
      </c>
      <c r="N49" t="s">
        <v>31</v>
      </c>
      <c r="O49">
        <v>505938</v>
      </c>
    </row>
    <row r="50" spans="1:15" x14ac:dyDescent="0.25">
      <c r="A50" t="s">
        <v>30</v>
      </c>
      <c r="B50">
        <v>416830</v>
      </c>
      <c r="H50" t="s">
        <v>35</v>
      </c>
      <c r="I50">
        <v>31702</v>
      </c>
      <c r="N50" t="s">
        <v>43</v>
      </c>
      <c r="O50">
        <v>3122621</v>
      </c>
    </row>
    <row r="51" spans="1:15" x14ac:dyDescent="0.25">
      <c r="A51" t="s">
        <v>31</v>
      </c>
      <c r="B51">
        <v>1711475</v>
      </c>
      <c r="H51" t="s">
        <v>36</v>
      </c>
      <c r="I51">
        <v>616534</v>
      </c>
      <c r="N51" t="s">
        <v>44</v>
      </c>
      <c r="O51">
        <v>2146787</v>
      </c>
    </row>
    <row r="52" spans="1:15" x14ac:dyDescent="0.25">
      <c r="A52" t="s">
        <v>32</v>
      </c>
      <c r="B52">
        <v>498794</v>
      </c>
      <c r="H52" t="s">
        <v>37</v>
      </c>
      <c r="I52">
        <v>298271</v>
      </c>
      <c r="N52" t="s">
        <v>45</v>
      </c>
      <c r="O52">
        <v>827985</v>
      </c>
    </row>
    <row r="53" spans="1:15" x14ac:dyDescent="0.25">
      <c r="A53" t="s">
        <v>33</v>
      </c>
      <c r="B53">
        <v>157507</v>
      </c>
      <c r="H53" t="s">
        <v>38</v>
      </c>
      <c r="I53">
        <v>374448</v>
      </c>
      <c r="N53" t="s">
        <v>46</v>
      </c>
      <c r="O53">
        <v>45696</v>
      </c>
    </row>
    <row r="54" spans="1:15" x14ac:dyDescent="0.25">
      <c r="B54">
        <f>SUM(B49:B53)</f>
        <v>7157405</v>
      </c>
      <c r="H54" t="s">
        <v>39</v>
      </c>
      <c r="I54">
        <v>2814</v>
      </c>
      <c r="O54">
        <f>SUM(O49:O53)</f>
        <v>6649027</v>
      </c>
    </row>
    <row r="55" spans="1:15" x14ac:dyDescent="0.25">
      <c r="H55" t="s">
        <v>40</v>
      </c>
      <c r="I55">
        <v>1132829</v>
      </c>
    </row>
    <row r="56" spans="1:15" x14ac:dyDescent="0.25">
      <c r="H56" t="s">
        <v>41</v>
      </c>
      <c r="I56">
        <v>3268792</v>
      </c>
    </row>
    <row r="57" spans="1:15" x14ac:dyDescent="0.25">
      <c r="H57" t="s">
        <v>42</v>
      </c>
      <c r="I57">
        <v>492234</v>
      </c>
    </row>
    <row r="58" spans="1:15" x14ac:dyDescent="0.25">
      <c r="I58">
        <f>SUM(I49:I57)</f>
        <v>6649027</v>
      </c>
    </row>
    <row r="63" spans="1:15" x14ac:dyDescent="0.25">
      <c r="H63" t="s">
        <v>34</v>
      </c>
      <c r="I63">
        <v>590788</v>
      </c>
      <c r="N63" t="s">
        <v>31</v>
      </c>
      <c r="O63">
        <v>545933</v>
      </c>
    </row>
    <row r="64" spans="1:15" x14ac:dyDescent="0.25">
      <c r="A64" t="s">
        <v>29</v>
      </c>
      <c r="B64">
        <v>4774770</v>
      </c>
      <c r="H64" t="s">
        <v>35</v>
      </c>
      <c r="I64">
        <v>30828</v>
      </c>
      <c r="N64" t="s">
        <v>43</v>
      </c>
      <c r="O64">
        <v>3506271</v>
      </c>
    </row>
    <row r="65" spans="1:15" x14ac:dyDescent="0.25">
      <c r="A65" t="s">
        <v>30</v>
      </c>
      <c r="B65">
        <v>448919</v>
      </c>
      <c r="H65" t="s">
        <v>36</v>
      </c>
      <c r="I65">
        <v>1651006</v>
      </c>
      <c r="N65" t="s">
        <v>44</v>
      </c>
      <c r="O65">
        <v>2194049</v>
      </c>
    </row>
    <row r="66" spans="1:15" x14ac:dyDescent="0.25">
      <c r="A66" t="s">
        <v>31</v>
      </c>
      <c r="B66">
        <v>2378111</v>
      </c>
      <c r="H66" t="s">
        <v>37</v>
      </c>
      <c r="I66">
        <v>195440</v>
      </c>
      <c r="N66" t="s">
        <v>45</v>
      </c>
      <c r="O66">
        <v>1519641</v>
      </c>
    </row>
    <row r="67" spans="1:15" x14ac:dyDescent="0.25">
      <c r="A67" t="s">
        <v>32</v>
      </c>
      <c r="B67">
        <v>484936</v>
      </c>
      <c r="H67" t="s">
        <v>38</v>
      </c>
      <c r="I67">
        <v>250558</v>
      </c>
      <c r="N67" t="s">
        <v>46</v>
      </c>
      <c r="O67">
        <v>147000</v>
      </c>
    </row>
    <row r="68" spans="1:15" x14ac:dyDescent="0.25">
      <c r="A68" t="s">
        <v>33</v>
      </c>
      <c r="B68">
        <v>151300</v>
      </c>
      <c r="H68" t="s">
        <v>39</v>
      </c>
      <c r="I68">
        <v>15130</v>
      </c>
      <c r="O68">
        <f>SUM(O63:O67)</f>
        <v>7912894</v>
      </c>
    </row>
    <row r="69" spans="1:15" x14ac:dyDescent="0.25">
      <c r="B69">
        <f>SUM(B64:B68)</f>
        <v>8238036</v>
      </c>
      <c r="H69" t="s">
        <v>40</v>
      </c>
      <c r="I69">
        <v>1008503</v>
      </c>
    </row>
    <row r="70" spans="1:15" x14ac:dyDescent="0.25">
      <c r="H70" t="s">
        <v>41</v>
      </c>
      <c r="I70">
        <v>3607490</v>
      </c>
    </row>
    <row r="71" spans="1:15" x14ac:dyDescent="0.25">
      <c r="H71" t="s">
        <v>42</v>
      </c>
      <c r="I71">
        <v>563151</v>
      </c>
    </row>
    <row r="72" spans="1:15" x14ac:dyDescent="0.25">
      <c r="I72">
        <f>SUM(I63:I71)</f>
        <v>7912894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>
      <selection activeCell="R16" sqref="R16"/>
    </sheetView>
  </sheetViews>
  <sheetFormatPr defaultRowHeight="16.5" customHeight="1" x14ac:dyDescent="0.25"/>
  <cols>
    <col min="4" max="4" width="10.140625" customWidth="1"/>
    <col min="8" max="8" width="8.7109375" customWidth="1"/>
    <col min="9" max="9" width="11.85546875" customWidth="1"/>
  </cols>
  <sheetData>
    <row r="1" spans="1:16" ht="15" x14ac:dyDescent="0.25"/>
    <row r="2" spans="1:16" ht="15" x14ac:dyDescent="0.25">
      <c r="L2" s="119"/>
      <c r="M2" s="119"/>
    </row>
    <row r="3" spans="1:16" ht="15.75" thickBot="1" x14ac:dyDescent="0.3">
      <c r="A3" s="35" t="s">
        <v>51</v>
      </c>
      <c r="B3" s="4"/>
      <c r="C3" s="4"/>
      <c r="D3" s="4"/>
      <c r="E3" s="4"/>
      <c r="F3" s="4"/>
      <c r="G3" s="4"/>
      <c r="H3" s="4"/>
      <c r="I3" s="4"/>
      <c r="J3" s="4"/>
    </row>
    <row r="4" spans="1:16" ht="15.75" thickBot="1" x14ac:dyDescent="0.3">
      <c r="A4" s="4"/>
      <c r="B4" s="5"/>
      <c r="C4" s="4"/>
      <c r="D4" s="5"/>
      <c r="E4" s="4"/>
      <c r="F4" s="5"/>
      <c r="G4" s="4"/>
      <c r="H4" s="50" t="s">
        <v>52</v>
      </c>
      <c r="I4" s="51"/>
      <c r="J4" s="51"/>
      <c r="K4" s="51"/>
      <c r="L4" s="51"/>
      <c r="M4" s="52"/>
    </row>
    <row r="5" spans="1:16" ht="36" x14ac:dyDescent="0.25">
      <c r="A5" s="6" t="s">
        <v>17</v>
      </c>
      <c r="B5" s="6" t="s">
        <v>18</v>
      </c>
      <c r="C5" s="6" t="s">
        <v>0</v>
      </c>
      <c r="D5" s="6" t="s">
        <v>19</v>
      </c>
      <c r="E5" s="6" t="s">
        <v>20</v>
      </c>
      <c r="F5" s="6" t="s">
        <v>1</v>
      </c>
      <c r="H5" s="53" t="s">
        <v>17</v>
      </c>
      <c r="I5" s="53" t="s">
        <v>28</v>
      </c>
      <c r="J5" s="54" t="s">
        <v>0</v>
      </c>
      <c r="K5" s="55" t="s">
        <v>24</v>
      </c>
      <c r="L5" s="56" t="s">
        <v>22</v>
      </c>
      <c r="M5" s="54" t="s">
        <v>1</v>
      </c>
    </row>
    <row r="6" spans="1:16" ht="15" x14ac:dyDescent="0.25">
      <c r="A6" s="7">
        <v>2008</v>
      </c>
      <c r="B6" s="14">
        <v>473914</v>
      </c>
      <c r="C6" s="18">
        <v>2014</v>
      </c>
      <c r="D6" s="8">
        <v>275142</v>
      </c>
      <c r="E6" s="8">
        <v>12657</v>
      </c>
      <c r="F6" s="9">
        <f>SUM(D6:E6)</f>
        <v>287799</v>
      </c>
      <c r="H6" s="2">
        <v>2012</v>
      </c>
      <c r="I6" s="2">
        <v>450000</v>
      </c>
      <c r="J6" s="19">
        <v>2014</v>
      </c>
      <c r="K6" s="57">
        <v>50000</v>
      </c>
      <c r="L6" s="8">
        <v>7200</v>
      </c>
      <c r="M6" s="36">
        <f t="shared" ref="M6:M14" si="0">SUM(K6:L6)</f>
        <v>57200</v>
      </c>
      <c r="O6" s="42"/>
      <c r="P6" s="58"/>
    </row>
    <row r="7" spans="1:16" ht="15" x14ac:dyDescent="0.25">
      <c r="A7" s="20">
        <v>2009</v>
      </c>
      <c r="B7" s="14">
        <v>351514.06695384299</v>
      </c>
      <c r="C7" s="18">
        <v>2015</v>
      </c>
      <c r="D7" s="8">
        <v>275142</v>
      </c>
      <c r="E7" s="8">
        <v>5778</v>
      </c>
      <c r="F7" s="9">
        <f>SUM(D7:E7)</f>
        <v>280920</v>
      </c>
      <c r="H7" s="2"/>
      <c r="I7" s="2"/>
      <c r="J7" s="19">
        <v>2015</v>
      </c>
      <c r="K7" s="8">
        <v>50000</v>
      </c>
      <c r="L7" s="8">
        <v>7700</v>
      </c>
      <c r="M7" s="36">
        <f t="shared" si="0"/>
        <v>57700</v>
      </c>
      <c r="O7" s="42"/>
      <c r="P7" s="58"/>
    </row>
    <row r="8" spans="1:16" ht="15" x14ac:dyDescent="0.25">
      <c r="A8" s="21"/>
      <c r="B8" s="14"/>
      <c r="C8" s="18">
        <v>2016</v>
      </c>
      <c r="D8" s="8">
        <v>275144</v>
      </c>
      <c r="E8" s="8">
        <v>316</v>
      </c>
      <c r="F8" s="9">
        <f>SUM(D8:E8)</f>
        <v>275460</v>
      </c>
      <c r="H8" s="2"/>
      <c r="I8" s="2"/>
      <c r="J8" s="19">
        <v>2016</v>
      </c>
      <c r="K8" s="8">
        <v>50000</v>
      </c>
      <c r="L8" s="8">
        <v>7200</v>
      </c>
      <c r="M8" s="36">
        <f t="shared" si="0"/>
        <v>57200</v>
      </c>
    </row>
    <row r="9" spans="1:16" ht="15" x14ac:dyDescent="0.25">
      <c r="A9" s="21"/>
      <c r="B9" s="14"/>
      <c r="C9" s="59"/>
      <c r="D9" s="9"/>
      <c r="E9" s="9"/>
      <c r="F9" s="9"/>
      <c r="H9" s="2"/>
      <c r="I9" s="2"/>
      <c r="J9" s="19">
        <v>2017</v>
      </c>
      <c r="K9" s="8">
        <v>50000</v>
      </c>
      <c r="L9" s="8">
        <v>6500</v>
      </c>
      <c r="M9" s="36">
        <f t="shared" si="0"/>
        <v>56500</v>
      </c>
    </row>
    <row r="10" spans="1:16" ht="15" x14ac:dyDescent="0.25">
      <c r="A10" s="21"/>
      <c r="B10" s="14"/>
      <c r="C10" s="59"/>
      <c r="D10" s="9"/>
      <c r="E10" s="9"/>
      <c r="F10" s="9"/>
      <c r="H10" s="2"/>
      <c r="I10" s="2"/>
      <c r="J10" s="19">
        <v>2018</v>
      </c>
      <c r="K10" s="8">
        <v>50000</v>
      </c>
      <c r="L10" s="8">
        <v>5600</v>
      </c>
      <c r="M10" s="36">
        <f t="shared" si="0"/>
        <v>55600</v>
      </c>
    </row>
    <row r="11" spans="1:16" ht="15" x14ac:dyDescent="0.25">
      <c r="A11" s="21"/>
      <c r="B11" s="14"/>
      <c r="C11" s="59"/>
      <c r="D11" s="9"/>
      <c r="E11" s="9"/>
      <c r="F11" s="9"/>
      <c r="H11" s="2"/>
      <c r="I11" s="2"/>
      <c r="J11" s="19">
        <v>2019</v>
      </c>
      <c r="K11" s="8">
        <v>50000</v>
      </c>
      <c r="L11" s="8">
        <v>4500</v>
      </c>
      <c r="M11" s="36">
        <f t="shared" si="0"/>
        <v>54500</v>
      </c>
    </row>
    <row r="12" spans="1:16" ht="15" x14ac:dyDescent="0.25">
      <c r="A12" s="21"/>
      <c r="B12" s="14"/>
      <c r="C12" s="59"/>
      <c r="D12" s="9"/>
      <c r="E12" s="9"/>
      <c r="F12" s="9"/>
      <c r="H12" s="2"/>
      <c r="I12" s="2"/>
      <c r="J12" s="19">
        <v>2020</v>
      </c>
      <c r="K12" s="8">
        <v>50000</v>
      </c>
      <c r="L12" s="8">
        <v>3200</v>
      </c>
      <c r="M12" s="36">
        <f t="shared" si="0"/>
        <v>53200</v>
      </c>
    </row>
    <row r="13" spans="1:16" ht="15" x14ac:dyDescent="0.25">
      <c r="A13" s="21"/>
      <c r="B13" s="14"/>
      <c r="C13" s="59"/>
      <c r="D13" s="9"/>
      <c r="E13" s="9"/>
      <c r="F13" s="9"/>
      <c r="H13" s="2"/>
      <c r="I13" s="2"/>
      <c r="J13" s="19">
        <v>2021</v>
      </c>
      <c r="K13" s="8">
        <v>50000</v>
      </c>
      <c r="L13" s="8">
        <v>1700</v>
      </c>
      <c r="M13" s="36">
        <f t="shared" si="0"/>
        <v>51700</v>
      </c>
    </row>
    <row r="14" spans="1:16" ht="15" x14ac:dyDescent="0.25">
      <c r="A14" s="21"/>
      <c r="B14" s="14"/>
      <c r="C14" s="59"/>
      <c r="D14" s="9"/>
      <c r="E14" s="9"/>
      <c r="F14" s="9"/>
      <c r="H14" s="2"/>
      <c r="I14" s="2"/>
      <c r="J14" s="19">
        <v>2022</v>
      </c>
      <c r="K14" s="8">
        <v>50000</v>
      </c>
      <c r="L14" s="8">
        <v>100</v>
      </c>
      <c r="M14" s="36">
        <f t="shared" si="0"/>
        <v>50100</v>
      </c>
    </row>
    <row r="15" spans="1:16" ht="15.75" thickBot="1" x14ac:dyDescent="0.3">
      <c r="A15" s="11" t="s">
        <v>1</v>
      </c>
      <c r="B15" s="12">
        <f>SUM(B6:B12)</f>
        <v>825428.06695384299</v>
      </c>
      <c r="C15" s="12"/>
      <c r="D15" s="12">
        <f>SUM(D6:D12)</f>
        <v>825428</v>
      </c>
      <c r="E15" s="12">
        <f>SUM(E6:E12)</f>
        <v>18751</v>
      </c>
      <c r="F15" s="12">
        <f>SUM(F6:F12)</f>
        <v>844179</v>
      </c>
      <c r="H15" s="2"/>
      <c r="I15" s="17">
        <f>SUM(I6:I12)</f>
        <v>450000</v>
      </c>
      <c r="J15" s="17"/>
      <c r="K15" s="17">
        <f>SUM(K6:K14)</f>
        <v>450000</v>
      </c>
      <c r="L15" s="17">
        <f>SUM(L6:L14)</f>
        <v>43700</v>
      </c>
      <c r="M15" s="17">
        <f>SUM(M6:M14)</f>
        <v>493700</v>
      </c>
    </row>
    <row r="16" spans="1:16" ht="15.75" thickBot="1" x14ac:dyDescent="0.3">
      <c r="C16" s="37"/>
      <c r="D16" s="37"/>
      <c r="E16" s="37"/>
      <c r="F16" s="37"/>
      <c r="G16" s="13"/>
      <c r="N16" s="13"/>
    </row>
    <row r="17" spans="1:20" ht="15.75" thickBot="1" x14ac:dyDescent="0.3">
      <c r="A17" s="38" t="s">
        <v>53</v>
      </c>
      <c r="B17" s="39"/>
      <c r="C17" s="39"/>
      <c r="D17" s="39"/>
      <c r="E17" s="40"/>
      <c r="F17" s="41"/>
      <c r="G17" s="4"/>
      <c r="H17" s="60" t="s">
        <v>21</v>
      </c>
      <c r="I17" s="61"/>
      <c r="J17" s="61"/>
      <c r="K17" s="61"/>
      <c r="L17" s="61"/>
      <c r="M17" s="62"/>
    </row>
    <row r="18" spans="1:20" ht="15" x14ac:dyDescent="0.25">
      <c r="A18" s="10">
        <v>2011</v>
      </c>
      <c r="B18" s="14">
        <v>400000</v>
      </c>
      <c r="C18" s="22">
        <v>2014</v>
      </c>
      <c r="D18" s="15"/>
      <c r="E18" s="63">
        <v>26643</v>
      </c>
      <c r="F18" s="15">
        <f t="shared" ref="F18:F35" si="1">SUM(D18:E18)</f>
        <v>26643</v>
      </c>
      <c r="G18" s="4"/>
      <c r="H18" s="54">
        <v>2008</v>
      </c>
      <c r="I18" s="64">
        <f>B6</f>
        <v>473914</v>
      </c>
      <c r="J18" s="65">
        <v>2014</v>
      </c>
      <c r="K18" s="15">
        <f t="shared" ref="K18:L26" si="2">D6+K6+D18</f>
        <v>325142</v>
      </c>
      <c r="L18" s="15">
        <f t="shared" si="2"/>
        <v>46500</v>
      </c>
      <c r="M18" s="15">
        <f t="shared" ref="M18:M35" ca="1" si="3">SUM(K18:M18)</f>
        <v>373026.2</v>
      </c>
      <c r="O18" s="42"/>
      <c r="Q18" s="42"/>
      <c r="S18" s="58"/>
      <c r="T18" s="58"/>
    </row>
    <row r="19" spans="1:20" ht="15" x14ac:dyDescent="0.25">
      <c r="A19" s="21">
        <v>2012</v>
      </c>
      <c r="B19" s="14">
        <v>1000000</v>
      </c>
      <c r="C19" s="22">
        <v>2015</v>
      </c>
      <c r="D19" s="8">
        <v>100100</v>
      </c>
      <c r="E19" s="66">
        <v>26426.400000000001</v>
      </c>
      <c r="F19" s="15">
        <f t="shared" si="1"/>
        <v>126526.39999999999</v>
      </c>
      <c r="H19" s="2">
        <v>2009</v>
      </c>
      <c r="I19" s="36">
        <f>B7</f>
        <v>351514.06695384299</v>
      </c>
      <c r="J19" s="19">
        <v>2015</v>
      </c>
      <c r="K19" s="8">
        <f t="shared" si="2"/>
        <v>425242</v>
      </c>
      <c r="L19" s="8">
        <f t="shared" si="2"/>
        <v>39904.400000000001</v>
      </c>
      <c r="M19" s="8">
        <f t="shared" ca="1" si="3"/>
        <v>465146.4</v>
      </c>
      <c r="O19" s="42"/>
      <c r="Q19" s="42"/>
      <c r="S19" s="58"/>
      <c r="T19" s="58"/>
    </row>
    <row r="20" spans="1:20" ht="15" x14ac:dyDescent="0.25">
      <c r="A20" s="21">
        <v>2013</v>
      </c>
      <c r="B20" s="14">
        <v>301700</v>
      </c>
      <c r="C20" s="22">
        <v>2016</v>
      </c>
      <c r="D20" s="8">
        <v>100100</v>
      </c>
      <c r="E20" s="66">
        <v>26376.350000000002</v>
      </c>
      <c r="F20" s="15">
        <f t="shared" si="1"/>
        <v>126476.35</v>
      </c>
      <c r="H20" s="2">
        <v>2011</v>
      </c>
      <c r="I20" s="36">
        <f>B18</f>
        <v>400000</v>
      </c>
      <c r="J20" s="19">
        <v>2016</v>
      </c>
      <c r="K20" s="8">
        <f t="shared" si="2"/>
        <v>425244</v>
      </c>
      <c r="L20" s="8">
        <f t="shared" si="2"/>
        <v>33892.350000000006</v>
      </c>
      <c r="M20" s="8">
        <f t="shared" ca="1" si="3"/>
        <v>459136.35</v>
      </c>
      <c r="O20" s="42"/>
      <c r="Q20" s="42"/>
      <c r="S20" s="58"/>
      <c r="T20" s="58"/>
    </row>
    <row r="21" spans="1:20" ht="15" x14ac:dyDescent="0.25">
      <c r="A21" s="21"/>
      <c r="B21" s="14"/>
      <c r="C21" s="22">
        <v>2017</v>
      </c>
      <c r="D21" s="8">
        <v>100100</v>
      </c>
      <c r="E21" s="66">
        <v>26126.1</v>
      </c>
      <c r="F21" s="15">
        <f t="shared" si="1"/>
        <v>126226.1</v>
      </c>
      <c r="H21" s="2">
        <v>2012</v>
      </c>
      <c r="I21" s="36">
        <f>I6+B19</f>
        <v>1450000</v>
      </c>
      <c r="J21" s="19">
        <v>2017</v>
      </c>
      <c r="K21" s="8">
        <f t="shared" si="2"/>
        <v>150100</v>
      </c>
      <c r="L21" s="8">
        <f t="shared" si="2"/>
        <v>32626.1</v>
      </c>
      <c r="M21" s="8">
        <f t="shared" ca="1" si="3"/>
        <v>182726.1</v>
      </c>
      <c r="O21" s="42"/>
      <c r="Q21" s="42"/>
      <c r="S21" s="58"/>
      <c r="T21" s="58"/>
    </row>
    <row r="22" spans="1:20" ht="15" x14ac:dyDescent="0.25">
      <c r="A22" s="21"/>
      <c r="B22" s="14"/>
      <c r="C22" s="22">
        <v>2018</v>
      </c>
      <c r="D22" s="8">
        <v>100100</v>
      </c>
      <c r="E22" s="66">
        <v>25675.649999999998</v>
      </c>
      <c r="F22" s="15">
        <f t="shared" si="1"/>
        <v>125775.65</v>
      </c>
      <c r="H22" s="2">
        <v>2013</v>
      </c>
      <c r="I22" s="36">
        <f>B20</f>
        <v>301700</v>
      </c>
      <c r="J22" s="19">
        <v>2018</v>
      </c>
      <c r="K22" s="8">
        <f t="shared" si="2"/>
        <v>150100</v>
      </c>
      <c r="L22" s="8">
        <f t="shared" si="2"/>
        <v>31275.649999999998</v>
      </c>
      <c r="M22" s="8">
        <f t="shared" ca="1" si="3"/>
        <v>181375.65</v>
      </c>
      <c r="O22" s="42"/>
      <c r="Q22" s="42"/>
      <c r="S22" s="58"/>
      <c r="T22" s="58"/>
    </row>
    <row r="23" spans="1:20" ht="15" x14ac:dyDescent="0.25">
      <c r="A23" s="21"/>
      <c r="B23" s="14"/>
      <c r="C23" s="22">
        <v>2019</v>
      </c>
      <c r="D23" s="8">
        <v>100100</v>
      </c>
      <c r="E23" s="66">
        <v>25025</v>
      </c>
      <c r="F23" s="15">
        <f t="shared" si="1"/>
        <v>125125</v>
      </c>
      <c r="H23" s="2"/>
      <c r="I23" s="2"/>
      <c r="J23" s="19">
        <v>2019</v>
      </c>
      <c r="K23" s="8">
        <f t="shared" si="2"/>
        <v>150100</v>
      </c>
      <c r="L23" s="8">
        <f t="shared" si="2"/>
        <v>29525</v>
      </c>
      <c r="M23" s="8">
        <f t="shared" ca="1" si="3"/>
        <v>179625</v>
      </c>
      <c r="O23" s="42"/>
      <c r="Q23" s="42"/>
      <c r="S23" s="58"/>
      <c r="T23" s="58"/>
    </row>
    <row r="24" spans="1:20" ht="15" x14ac:dyDescent="0.25">
      <c r="A24" s="21"/>
      <c r="B24" s="14"/>
      <c r="C24" s="22">
        <v>2020</v>
      </c>
      <c r="D24" s="8">
        <v>100100</v>
      </c>
      <c r="E24" s="66">
        <v>24174.15</v>
      </c>
      <c r="F24" s="15">
        <f t="shared" si="1"/>
        <v>124274.15</v>
      </c>
      <c r="H24" s="2"/>
      <c r="I24" s="2"/>
      <c r="J24" s="19">
        <v>2020</v>
      </c>
      <c r="K24" s="8">
        <f t="shared" si="2"/>
        <v>150100</v>
      </c>
      <c r="L24" s="8">
        <f t="shared" si="2"/>
        <v>27374.15</v>
      </c>
      <c r="M24" s="8">
        <f t="shared" ca="1" si="3"/>
        <v>177474.15</v>
      </c>
      <c r="O24" s="42"/>
      <c r="Q24" s="42"/>
      <c r="S24" s="58"/>
      <c r="T24" s="58"/>
    </row>
    <row r="25" spans="1:20" ht="15" x14ac:dyDescent="0.25">
      <c r="A25" s="21"/>
      <c r="B25" s="14"/>
      <c r="C25" s="22">
        <v>2021</v>
      </c>
      <c r="D25" s="8">
        <v>100100</v>
      </c>
      <c r="E25" s="66">
        <v>23123.1</v>
      </c>
      <c r="F25" s="15">
        <f t="shared" si="1"/>
        <v>123223.1</v>
      </c>
      <c r="H25" s="2"/>
      <c r="I25" s="2"/>
      <c r="J25" s="19">
        <v>2021</v>
      </c>
      <c r="K25" s="8">
        <f t="shared" si="2"/>
        <v>150100</v>
      </c>
      <c r="L25" s="8">
        <f t="shared" si="2"/>
        <v>24823.1</v>
      </c>
      <c r="M25" s="8">
        <f t="shared" ca="1" si="3"/>
        <v>174923.1</v>
      </c>
      <c r="O25" s="42"/>
      <c r="Q25" s="42"/>
      <c r="S25" s="58"/>
      <c r="T25" s="58"/>
    </row>
    <row r="26" spans="1:20" ht="15" x14ac:dyDescent="0.25">
      <c r="A26" s="21"/>
      <c r="B26" s="14"/>
      <c r="C26" s="22">
        <v>2022</v>
      </c>
      <c r="D26" s="8">
        <v>100100</v>
      </c>
      <c r="E26" s="66">
        <v>21871.85</v>
      </c>
      <c r="F26" s="15">
        <f t="shared" si="1"/>
        <v>121971.85</v>
      </c>
      <c r="H26" s="2"/>
      <c r="I26" s="2"/>
      <c r="J26" s="19">
        <v>2022</v>
      </c>
      <c r="K26" s="8">
        <f t="shared" si="2"/>
        <v>150100</v>
      </c>
      <c r="L26" s="8">
        <f>L14+E26</f>
        <v>21971.85</v>
      </c>
      <c r="M26" s="8">
        <f t="shared" ca="1" si="3"/>
        <v>172071.85</v>
      </c>
      <c r="O26" s="42"/>
      <c r="Q26" s="42"/>
      <c r="S26" s="58"/>
      <c r="T26" s="58"/>
    </row>
    <row r="27" spans="1:20" ht="15" x14ac:dyDescent="0.25">
      <c r="A27" s="21"/>
      <c r="B27" s="14"/>
      <c r="C27" s="22">
        <v>2023</v>
      </c>
      <c r="D27" s="8">
        <v>100100</v>
      </c>
      <c r="E27" s="66">
        <v>20420.400000000001</v>
      </c>
      <c r="F27" s="15">
        <f t="shared" si="1"/>
        <v>120520.4</v>
      </c>
      <c r="H27" s="2"/>
      <c r="I27" s="2"/>
      <c r="J27" s="19">
        <v>2023</v>
      </c>
      <c r="K27" s="8">
        <f t="shared" ref="K27:L35" si="4">D27</f>
        <v>100100</v>
      </c>
      <c r="L27" s="8">
        <f t="shared" si="4"/>
        <v>20420.400000000001</v>
      </c>
      <c r="M27" s="8">
        <f t="shared" ca="1" si="3"/>
        <v>120520.4</v>
      </c>
      <c r="O27" s="42"/>
      <c r="Q27" s="42"/>
      <c r="S27" s="58"/>
      <c r="T27" s="58"/>
    </row>
    <row r="28" spans="1:20" ht="15" x14ac:dyDescent="0.25">
      <c r="A28" s="21"/>
      <c r="B28" s="14"/>
      <c r="C28" s="22">
        <v>2024</v>
      </c>
      <c r="D28" s="8">
        <v>100100</v>
      </c>
      <c r="E28" s="66">
        <v>18768.75</v>
      </c>
      <c r="F28" s="15">
        <f t="shared" si="1"/>
        <v>118868.75</v>
      </c>
      <c r="H28" s="2"/>
      <c r="I28" s="2"/>
      <c r="J28" s="19">
        <v>2024</v>
      </c>
      <c r="K28" s="8">
        <f t="shared" si="4"/>
        <v>100100</v>
      </c>
      <c r="L28" s="8">
        <f t="shared" si="4"/>
        <v>18768.75</v>
      </c>
      <c r="M28" s="8">
        <f t="shared" ca="1" si="3"/>
        <v>118868.75</v>
      </c>
      <c r="O28" s="42"/>
      <c r="Q28" s="42"/>
      <c r="S28" s="58"/>
      <c r="T28" s="58"/>
    </row>
    <row r="29" spans="1:20" ht="15" x14ac:dyDescent="0.25">
      <c r="A29" s="21"/>
      <c r="B29" s="14"/>
      <c r="C29" s="22">
        <v>2025</v>
      </c>
      <c r="D29" s="8">
        <v>100100</v>
      </c>
      <c r="E29" s="66">
        <v>16916.899999999998</v>
      </c>
      <c r="F29" s="15">
        <f t="shared" si="1"/>
        <v>117016.9</v>
      </c>
      <c r="H29" s="2"/>
      <c r="I29" s="2"/>
      <c r="J29" s="19">
        <v>2025</v>
      </c>
      <c r="K29" s="8">
        <f t="shared" si="4"/>
        <v>100100</v>
      </c>
      <c r="L29" s="8">
        <f t="shared" si="4"/>
        <v>16916.899999999998</v>
      </c>
      <c r="M29" s="8">
        <f t="shared" ca="1" si="3"/>
        <v>117016.9</v>
      </c>
      <c r="O29" s="42"/>
      <c r="Q29" s="42"/>
      <c r="S29" s="58"/>
      <c r="T29" s="58"/>
    </row>
    <row r="30" spans="1:20" ht="15" x14ac:dyDescent="0.25">
      <c r="A30" s="21"/>
      <c r="B30" s="14"/>
      <c r="C30" s="22">
        <v>2026</v>
      </c>
      <c r="D30" s="8">
        <v>100100</v>
      </c>
      <c r="E30" s="66">
        <v>14864.85</v>
      </c>
      <c r="F30" s="15">
        <f t="shared" si="1"/>
        <v>114964.85</v>
      </c>
      <c r="H30" s="2"/>
      <c r="I30" s="2"/>
      <c r="J30" s="19">
        <v>2026</v>
      </c>
      <c r="K30" s="8">
        <f t="shared" si="4"/>
        <v>100100</v>
      </c>
      <c r="L30" s="8">
        <f t="shared" si="4"/>
        <v>14864.85</v>
      </c>
      <c r="M30" s="8">
        <f t="shared" ca="1" si="3"/>
        <v>114964.85</v>
      </c>
      <c r="O30" s="42"/>
      <c r="Q30" s="42"/>
      <c r="S30" s="58"/>
      <c r="T30" s="58"/>
    </row>
    <row r="31" spans="1:20" ht="15" x14ac:dyDescent="0.25">
      <c r="A31" s="21"/>
      <c r="B31" s="14"/>
      <c r="C31" s="22">
        <v>2027</v>
      </c>
      <c r="D31" s="8">
        <v>100100</v>
      </c>
      <c r="E31" s="66">
        <v>12612.6</v>
      </c>
      <c r="F31" s="15">
        <f t="shared" si="1"/>
        <v>112712.6</v>
      </c>
      <c r="H31" s="2"/>
      <c r="I31" s="2"/>
      <c r="J31" s="19">
        <v>2027</v>
      </c>
      <c r="K31" s="8">
        <f t="shared" si="4"/>
        <v>100100</v>
      </c>
      <c r="L31" s="8">
        <f t="shared" si="4"/>
        <v>12612.6</v>
      </c>
      <c r="M31" s="8">
        <f t="shared" ca="1" si="3"/>
        <v>112712.6</v>
      </c>
      <c r="O31" s="42"/>
      <c r="Q31" s="42"/>
      <c r="S31" s="58"/>
      <c r="T31" s="58"/>
    </row>
    <row r="32" spans="1:20" ht="15" x14ac:dyDescent="0.25">
      <c r="A32" s="21"/>
      <c r="B32" s="14"/>
      <c r="C32" s="22">
        <v>2028</v>
      </c>
      <c r="D32" s="8">
        <v>100100</v>
      </c>
      <c r="E32" s="66">
        <v>10510.5</v>
      </c>
      <c r="F32" s="15">
        <f t="shared" si="1"/>
        <v>110610.5</v>
      </c>
      <c r="H32" s="2"/>
      <c r="I32" s="2"/>
      <c r="J32" s="19">
        <v>2028</v>
      </c>
      <c r="K32" s="8">
        <f t="shared" si="4"/>
        <v>100100</v>
      </c>
      <c r="L32" s="8">
        <f t="shared" si="4"/>
        <v>10510.5</v>
      </c>
      <c r="M32" s="8">
        <f t="shared" ca="1" si="3"/>
        <v>110610.5</v>
      </c>
      <c r="O32" s="42"/>
      <c r="Q32" s="42"/>
      <c r="S32" s="58"/>
      <c r="T32" s="58"/>
    </row>
    <row r="33" spans="1:20" ht="15" x14ac:dyDescent="0.25">
      <c r="A33" s="21"/>
      <c r="B33" s="14"/>
      <c r="C33" s="22">
        <v>2029</v>
      </c>
      <c r="D33" s="8">
        <v>100100</v>
      </c>
      <c r="E33" s="66">
        <v>7507.5</v>
      </c>
      <c r="F33" s="15">
        <f t="shared" si="1"/>
        <v>107607.5</v>
      </c>
      <c r="H33" s="2"/>
      <c r="I33" s="2"/>
      <c r="J33" s="19">
        <v>2029</v>
      </c>
      <c r="K33" s="8">
        <f t="shared" si="4"/>
        <v>100100</v>
      </c>
      <c r="L33" s="8">
        <f t="shared" si="4"/>
        <v>7507.5</v>
      </c>
      <c r="M33" s="8">
        <f t="shared" ca="1" si="3"/>
        <v>107607.5</v>
      </c>
      <c r="O33" s="42"/>
      <c r="Q33" s="42"/>
      <c r="S33" s="58"/>
      <c r="T33" s="58"/>
    </row>
    <row r="34" spans="1:20" ht="15" x14ac:dyDescent="0.25">
      <c r="A34" s="21"/>
      <c r="B34" s="14"/>
      <c r="C34" s="22">
        <v>2030</v>
      </c>
      <c r="D34" s="8">
        <v>100100</v>
      </c>
      <c r="E34" s="66">
        <v>4504.5</v>
      </c>
      <c r="F34" s="15">
        <f t="shared" si="1"/>
        <v>104604.5</v>
      </c>
      <c r="H34" s="2"/>
      <c r="I34" s="2"/>
      <c r="J34" s="19">
        <v>2030</v>
      </c>
      <c r="K34" s="8">
        <f t="shared" si="4"/>
        <v>100100</v>
      </c>
      <c r="L34" s="8">
        <f t="shared" si="4"/>
        <v>4504.5</v>
      </c>
      <c r="M34" s="8">
        <f t="shared" ca="1" si="3"/>
        <v>104604.5</v>
      </c>
      <c r="O34" s="42"/>
      <c r="Q34" s="42"/>
      <c r="S34" s="58"/>
      <c r="T34" s="58"/>
    </row>
    <row r="35" spans="1:20" ht="15" x14ac:dyDescent="0.25">
      <c r="A35" s="21"/>
      <c r="B35" s="14"/>
      <c r="C35" s="22">
        <v>2031</v>
      </c>
      <c r="D35" s="8">
        <v>100100</v>
      </c>
      <c r="E35" s="66">
        <v>1501.5</v>
      </c>
      <c r="F35" s="15">
        <f t="shared" si="1"/>
        <v>101601.5</v>
      </c>
      <c r="H35" s="2"/>
      <c r="I35" s="2"/>
      <c r="J35" s="19">
        <v>2031</v>
      </c>
      <c r="K35" s="8">
        <f t="shared" si="4"/>
        <v>100100</v>
      </c>
      <c r="L35" s="8">
        <f t="shared" si="4"/>
        <v>1501.5</v>
      </c>
      <c r="M35" s="8">
        <f t="shared" ca="1" si="3"/>
        <v>101601.5</v>
      </c>
      <c r="O35" s="42"/>
      <c r="Q35" s="42"/>
      <c r="S35" s="58"/>
      <c r="T35" s="58"/>
    </row>
    <row r="36" spans="1:20" ht="15" x14ac:dyDescent="0.25">
      <c r="A36" s="43" t="s">
        <v>1</v>
      </c>
      <c r="B36" s="17">
        <f ca="1">SUM(B18:B36)</f>
        <v>1701700</v>
      </c>
      <c r="C36" s="16"/>
      <c r="D36" s="16">
        <f>SUM(D19:D35)</f>
        <v>1701700</v>
      </c>
      <c r="E36" s="16">
        <f>SUM(E18:E35)</f>
        <v>333049.09999999998</v>
      </c>
      <c r="F36" s="16">
        <f>SUM(F18:F35)</f>
        <v>2034749.1</v>
      </c>
      <c r="H36" s="67" t="s">
        <v>1</v>
      </c>
      <c r="I36" s="68">
        <f>SUM(I18:I35)</f>
        <v>2977128.066953843</v>
      </c>
      <c r="J36" s="2"/>
      <c r="K36" s="17">
        <f>SUM(K18:K35)</f>
        <v>2977128</v>
      </c>
      <c r="L36" s="17">
        <f>SUM(L18:L35)</f>
        <v>395500.1</v>
      </c>
      <c r="M36" s="17">
        <f ca="1">SUM(M18:M35)</f>
        <v>3374012.3000000003</v>
      </c>
      <c r="O36" s="42"/>
      <c r="S36" s="58"/>
      <c r="T36" s="58"/>
    </row>
    <row r="37" spans="1:20" ht="15" x14ac:dyDescent="0.25">
      <c r="E37" s="42"/>
      <c r="G37" s="13"/>
      <c r="L37" s="42"/>
      <c r="M37" s="42"/>
    </row>
    <row r="38" spans="1:20" ht="15" x14ac:dyDescent="0.25">
      <c r="J38" s="42"/>
      <c r="K38" s="42"/>
      <c r="L38" s="42"/>
    </row>
    <row r="39" spans="1:20" ht="15" x14ac:dyDescent="0.25">
      <c r="A39" s="44"/>
      <c r="I39" s="42"/>
    </row>
    <row r="40" spans="1:20" ht="15" x14ac:dyDescent="0.25">
      <c r="H40" s="42"/>
      <c r="I40" s="42"/>
      <c r="L40" s="42"/>
    </row>
    <row r="41" spans="1:20" ht="15" x14ac:dyDescent="0.25">
      <c r="D41" s="42"/>
      <c r="K41" s="42"/>
    </row>
    <row r="42" spans="1:20" ht="15" x14ac:dyDescent="0.25">
      <c r="E42" s="42"/>
      <c r="H42" s="42"/>
      <c r="K42" s="42"/>
    </row>
    <row r="43" spans="1:20" ht="15" x14ac:dyDescent="0.25"/>
    <row r="44" spans="1:20" ht="15" x14ac:dyDescent="0.25"/>
    <row r="45" spans="1:20" ht="15" x14ac:dyDescent="0.25"/>
    <row r="46" spans="1:20" ht="15" x14ac:dyDescent="0.25"/>
    <row r="47" spans="1:20" ht="15" x14ac:dyDescent="0.25"/>
    <row r="48" spans="1:20" ht="15" x14ac:dyDescent="0.25">
      <c r="E48" s="42"/>
    </row>
    <row r="49" spans="5:7" ht="15" x14ac:dyDescent="0.25"/>
    <row r="50" spans="5:7" ht="15" x14ac:dyDescent="0.25"/>
    <row r="51" spans="5:7" ht="15" x14ac:dyDescent="0.25">
      <c r="G51" s="42"/>
    </row>
    <row r="52" spans="5:7" ht="15" x14ac:dyDescent="0.25"/>
    <row r="53" spans="5:7" ht="15" x14ac:dyDescent="0.25">
      <c r="E53" s="42"/>
    </row>
    <row r="54" spans="5:7" ht="15" x14ac:dyDescent="0.25"/>
    <row r="55" spans="5:7" ht="15" x14ac:dyDescent="0.25"/>
  </sheetData>
  <mergeCells count="1">
    <mergeCell ref="L2:M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Lisa 1</vt:lpstr>
      <vt:lpstr>Lisa 2-3</vt:lpstr>
      <vt:lpstr>Lisa 4</vt:lpstr>
      <vt:lpstr>Lisa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2015-09-30T09:00:48Z</dcterms:modified>
</cp:coreProperties>
</file>